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0" windowWidth="21720" windowHeight="13620" firstSheet="1" activeTab="1"/>
  </bookViews>
  <sheets>
    <sheet name="San Fernando HS-Restart" sheetId="4" state="hidden" r:id="rId1"/>
    <sheet name="San Fernando SH Narrative" sheetId="5" r:id="rId2"/>
  </sheets>
  <definedNames>
    <definedName name="_xlnm.Print_Area" localSheetId="1">'San Fernando SH Narrative'!$A$1:$N$83</definedName>
    <definedName name="_xlnm.Print_Titles" localSheetId="0">'San Fernando HS-Restart'!$4:$5</definedName>
    <definedName name="_xlnm.Print_Titles" localSheetId="1">'San Fernando SH Narrative'!$7:$9</definedName>
  </definedNames>
  <calcPr calcId="145621" concurrentCalc="0"/>
</workbook>
</file>

<file path=xl/calcChain.xml><?xml version="1.0" encoding="utf-8"?>
<calcChain xmlns="http://schemas.openxmlformats.org/spreadsheetml/2006/main">
  <c r="I57" i="5" l="1"/>
  <c r="I52" i="5"/>
  <c r="I49" i="5"/>
  <c r="I59" i="5"/>
  <c r="I58" i="5"/>
  <c r="I55" i="5"/>
  <c r="I56" i="5"/>
  <c r="I36" i="5"/>
  <c r="I38" i="5"/>
  <c r="I37" i="5"/>
  <c r="I35" i="5"/>
  <c r="I34" i="5"/>
  <c r="I33" i="5"/>
  <c r="I31" i="5"/>
  <c r="I30" i="5"/>
  <c r="I39" i="5"/>
  <c r="I19" i="5"/>
  <c r="I14" i="5"/>
  <c r="I18" i="5"/>
  <c r="I16" i="5"/>
  <c r="I17" i="5"/>
  <c r="I15" i="5"/>
  <c r="I13" i="5"/>
  <c r="M74" i="5"/>
  <c r="I71" i="5"/>
  <c r="I64" i="5"/>
  <c r="I25" i="5"/>
  <c r="I48" i="5"/>
  <c r="I61" i="5"/>
  <c r="I29" i="5"/>
  <c r="I68" i="5"/>
  <c r="I72" i="5"/>
  <c r="I78" i="5"/>
  <c r="I74" i="5"/>
  <c r="I66" i="5"/>
  <c r="M61" i="5"/>
  <c r="M16" i="5"/>
  <c r="M15" i="5"/>
  <c r="M78" i="5"/>
  <c r="M71" i="5"/>
  <c r="M66" i="5"/>
  <c r="M64" i="5"/>
  <c r="M48" i="5"/>
  <c r="M29" i="5"/>
  <c r="M25" i="5"/>
  <c r="M68" i="5"/>
  <c r="M72" i="5"/>
  <c r="L71" i="5"/>
  <c r="H71" i="5"/>
  <c r="L64" i="5"/>
  <c r="H64" i="5"/>
  <c r="L61" i="5"/>
  <c r="H61" i="5"/>
  <c r="L40" i="5"/>
  <c r="L48" i="5"/>
  <c r="H40" i="5"/>
  <c r="H48" i="5"/>
  <c r="L27" i="5"/>
  <c r="L29" i="5"/>
  <c r="H27" i="5"/>
  <c r="H29" i="5"/>
  <c r="L15" i="5"/>
  <c r="L16" i="5"/>
  <c r="L25" i="5"/>
  <c r="H10" i="5"/>
  <c r="H11" i="5"/>
  <c r="H13" i="5"/>
  <c r="H14" i="5"/>
  <c r="H15" i="5"/>
  <c r="H16" i="5"/>
  <c r="H17" i="5"/>
  <c r="H18" i="5"/>
  <c r="H25" i="5"/>
  <c r="E71" i="5"/>
  <c r="E64" i="5"/>
  <c r="E49" i="5"/>
  <c r="E52" i="5"/>
  <c r="E54" i="5"/>
  <c r="E55" i="5"/>
  <c r="E56" i="5"/>
  <c r="E58" i="5"/>
  <c r="E61" i="5"/>
  <c r="E35" i="5"/>
  <c r="E36" i="5"/>
  <c r="E48" i="5"/>
  <c r="E29" i="5"/>
  <c r="E15" i="5"/>
  <c r="E19" i="5"/>
  <c r="E22" i="5"/>
  <c r="E25" i="5"/>
  <c r="M80" i="5"/>
  <c r="K29" i="5"/>
  <c r="G29" i="5"/>
  <c r="F29" i="5"/>
  <c r="D29" i="5"/>
  <c r="D25" i="5"/>
  <c r="D48" i="5"/>
  <c r="K64" i="5"/>
  <c r="L66" i="5"/>
  <c r="L68" i="5"/>
  <c r="L72" i="5"/>
  <c r="K61" i="5"/>
  <c r="G61" i="5"/>
  <c r="K48" i="5"/>
  <c r="G48" i="5"/>
  <c r="K71" i="5"/>
  <c r="G71" i="5"/>
  <c r="D71" i="5"/>
  <c r="C71" i="5"/>
  <c r="K66" i="5"/>
  <c r="H66" i="5"/>
  <c r="G66" i="5"/>
  <c r="E66" i="5"/>
  <c r="D66" i="5"/>
  <c r="C66" i="5"/>
  <c r="G64" i="5"/>
  <c r="D64" i="5"/>
  <c r="C64" i="5"/>
  <c r="D61" i="5"/>
  <c r="C61" i="5"/>
  <c r="C48" i="5"/>
  <c r="C29" i="5"/>
  <c r="K25" i="5"/>
  <c r="G25" i="5"/>
  <c r="C25" i="5"/>
  <c r="K68" i="5"/>
  <c r="K72" i="5"/>
  <c r="K74" i="5"/>
  <c r="H68" i="5"/>
  <c r="H72" i="5"/>
  <c r="H74" i="5"/>
  <c r="G68" i="5"/>
  <c r="G72" i="5"/>
  <c r="G74" i="5"/>
  <c r="C68" i="5"/>
  <c r="D68" i="5"/>
  <c r="E68" i="5"/>
  <c r="E72" i="5"/>
  <c r="E74" i="5"/>
  <c r="E78" i="5"/>
  <c r="D72" i="5"/>
  <c r="D74" i="5"/>
  <c r="L74" i="5"/>
</calcChain>
</file>

<file path=xl/sharedStrings.xml><?xml version="1.0" encoding="utf-8"?>
<sst xmlns="http://schemas.openxmlformats.org/spreadsheetml/2006/main" count="267" uniqueCount="180">
  <si>
    <t>SIG Form 10.3 - Restart Implementation Chart for a Tier I or Tier II School</t>
  </si>
  <si>
    <t xml:space="preserve">LEA: </t>
  </si>
  <si>
    <t>Los Angeles Unified School District</t>
  </si>
  <si>
    <r>
      <t>Date:</t>
    </r>
    <r>
      <rPr>
        <sz val="10"/>
        <rFont val="Arial"/>
        <family val="2"/>
      </rPr>
      <t xml:space="preserve"> March 8, 2014</t>
    </r>
  </si>
  <si>
    <t xml:space="preserve">School: </t>
  </si>
  <si>
    <t xml:space="preserve">San Fernando High School </t>
  </si>
  <si>
    <t xml:space="preserve">Required Components </t>
  </si>
  <si>
    <t>Strategies</t>
  </si>
  <si>
    <t>Start &amp; End Dates (MM/YYYY)</t>
  </si>
  <si>
    <t>Oversight</t>
  </si>
  <si>
    <t xml:space="preserve">Description of Evidence </t>
  </si>
  <si>
    <t>Fulfill all California requirements for converting to a charter school (if applicable).</t>
  </si>
  <si>
    <t>N/A</t>
  </si>
  <si>
    <t xml:space="preserve"> </t>
  </si>
  <si>
    <t xml:space="preserve">II-SIG 21: Create a locally-determined rigorous review process for the purposes of selecting a CMO or an EMO. </t>
  </si>
  <si>
    <r>
      <t xml:space="preserve">The decision by LAUSD to allow </t>
    </r>
    <r>
      <rPr>
        <b/>
        <sz val="10"/>
        <rFont val="Arial"/>
        <family val="2"/>
      </rPr>
      <t>Los Angeles Education Partnership (LAEP)</t>
    </r>
    <r>
      <rPr>
        <sz val="10"/>
        <rFont val="Arial"/>
        <family val="2"/>
      </rPr>
      <t>, a nonprofit EMO, to support the school’s instructional program was made through a rigorous process of recruiting, screening and selecting Network Partners and according to the following criteria:
• Demonstrated track record of student achievement and capacity to design and manage a high-quality school.
• Business qualifications: years as a nonprofit EMO; track record and experience with public school turnaround and transformation; depth and extent of local presence; relationships with community groups.
• Personnel qualifications: background and professional qualifications of LAEP staff.
• Financial viability of organization.
• Experience implementing instructional strategies; performance on prior school transformation efforts.
LAEP passed this review and became a Network Partner</t>
    </r>
  </si>
  <si>
    <t>7/14 - 6/17</t>
  </si>
  <si>
    <t xml:space="preserve">LAUSD                            Office of Superintendent </t>
  </si>
  <si>
    <t xml:space="preserve">Performance data from LAUSD schools where LAEP has partnered in school transformation
MOUs with schools and community partners
Staff bios and résumés
LAEP financial statements               LAEP articles of incorporation, bylaws, IRS determination letter
</t>
  </si>
  <si>
    <t>II-SIG 22: Create a plan to transfer students who either cannot attend the new school because their grade is no longer served by the Restart school or whose parents choose not to have their child attend the Restart school.</t>
  </si>
  <si>
    <t xml:space="preserve">The new San Fernando High School will continue to serve grades 9-12.  All currently enrolled students will be offered a place at the new San Fernando High School.  Incoming 9th grade students will utilize the Zone of Choice process, as required by LAUSD.  If a family chooses not to send their child to San Fernando High School, they can ask LAUSD for an opt-out plan for a place at another LAUSD school. </t>
  </si>
  <si>
    <t>7/14-6/17</t>
  </si>
  <si>
    <t xml:space="preserve">LAUSD School Administration             LAEP Project Coordinator                         LAEP Transformation Facilitator </t>
  </si>
  <si>
    <t xml:space="preserve">School enrollment records                             Parent requests for opt-out plans                                 Evidence of submitted opt-out plans </t>
  </si>
  <si>
    <t>II-SIG 23: Create an accountability contract with the CMO or EMO which includes clearly defined goals for student achievement.</t>
  </si>
  <si>
    <t xml:space="preserve">LAUSD Board of Education to meet the defined five goal areas of the LAUSD Performance Meter. Annually, LAEP will submit a report on the performance of the school to the LAUSD board and superintendent. If the school is not meeting its annual targets, LAEP and LAUSD will work together to alter strategies as necessary. If the school does not substantially achieve the performance metrics in three years, the district and school can terminate the relationship with LAEP. </t>
  </si>
  <si>
    <r>
      <t xml:space="preserve">      </t>
    </r>
    <r>
      <rPr>
        <sz val="10"/>
        <color indexed="8"/>
        <rFont val="Arial"/>
        <family val="2"/>
      </rPr>
      <t>7/14-6/17</t>
    </r>
  </si>
  <si>
    <t xml:space="preserve">LAUSD                            LAEP President          LAEP CEO </t>
  </si>
  <si>
    <t>MOU between LAUSD and LAEP</t>
  </si>
  <si>
    <t>VI-SIG 30: Optional Component</t>
  </si>
  <si>
    <t xml:space="preserve">II-SIG 14: Provide staff ongoing, high-quality, job-embedded professional development that is aligned with the school's comprehensive instructional program. </t>
  </si>
  <si>
    <t>II-SIG 14</t>
  </si>
  <si>
    <r>
      <t xml:space="preserve">Each teacher and school leader will develop an </t>
    </r>
    <r>
      <rPr>
        <b/>
        <sz val="10"/>
        <rFont val="Arial"/>
        <family val="2"/>
      </rPr>
      <t>Individual Growth Plan/Reflection Portfolio</t>
    </r>
    <r>
      <rPr>
        <sz val="10"/>
        <rFont val="Arial"/>
        <family val="2"/>
      </rPr>
      <t xml:space="preserve"> consistent with the LAUSD Teacher and Learning Framework.  Subject-specific and school-wide Professional Development (PD) will be developed based on common goal areas related to teacher and school leader Individual Growth Plans (IGP). </t>
    </r>
    <r>
      <rPr>
        <b/>
        <sz val="10"/>
        <rFont val="Arial"/>
        <family val="2"/>
      </rPr>
      <t xml:space="preserve"> </t>
    </r>
    <r>
      <rPr>
        <sz val="10"/>
        <rFont val="Arial"/>
        <family val="2"/>
      </rPr>
      <t xml:space="preserve">PD topics will include: unit development, lesson study, instructional rounds, growth toward school-wide interdisciplinary lessons, calibration of student work, rigor and relevance, pacing plans aligned to interdisciplinary units, SDAIE PD and co-teaching PD for Special Education and General Education teachers.  Prior to the beginning of each school year, faculty votes on whether to extend unpaid PD time for the following school year, based on the following data: student needs/performance on standardized assessments, student grades, and individual growth plans.  We have received waivers from UTLA and LAUSD in order to extend unpaid PD.  The unpaid PD will be used for the creation of interdisciplinary units and lesson plans, integrating the theme of each Academy, project-based learning, and the Common Core.  This prepares our students for Career/College Pathways.    
Subject-specific </t>
    </r>
    <r>
      <rPr>
        <b/>
        <sz val="10"/>
        <rFont val="Arial"/>
        <family val="2"/>
      </rPr>
      <t>Advanced Placement (AP) training</t>
    </r>
    <r>
      <rPr>
        <sz val="10"/>
        <rFont val="Arial"/>
        <family val="2"/>
      </rPr>
      <t xml:space="preserve"> for teachers interested in teaching AP courses.
 English Language Arts </t>
    </r>
    <r>
      <rPr>
        <b/>
        <sz val="10"/>
        <rFont val="Arial"/>
        <family val="2"/>
      </rPr>
      <t>(ELA) Professional Development</t>
    </r>
    <r>
      <rPr>
        <sz val="10"/>
        <rFont val="Arial"/>
        <family val="2"/>
      </rPr>
      <t xml:space="preserve"> time will be spent on revising instructional strategies, which will then be modeled and tested on select student groups.  These PD sessions will be designed by the department chairpersons and members of the Vertical Alignment Committee.  Teachers will meet on a weekly basis after school to ensure that the particulars of the plan are well understood and can be successfully implemented.  In the immediate future, these strategies will be shared and implemented school-wide. </t>
    </r>
    <r>
      <rPr>
        <b/>
        <sz val="10"/>
        <rFont val="Arial"/>
        <family val="2"/>
      </rPr>
      <t xml:space="preserve">Math PD </t>
    </r>
    <r>
      <rPr>
        <sz val="10"/>
        <rFont val="Arial"/>
        <family val="2"/>
      </rPr>
      <t xml:space="preserve">will focus on rigorous instruction and SDAIE strategies to support student needs.  Implementation and progress will be monitored through peer classroom observations and lesson study. </t>
    </r>
  </si>
  <si>
    <t xml:space="preserve">ISIC Instructional Director                      
Principal 
Administration                             School Staff                  LAEP Transformation Facilitator
ELA Dept Chair 
Math Dept Chair
Math Coach                               </t>
  </si>
  <si>
    <t xml:space="preserve">Individual Growth Plans  Teaching and Learning Framework                        Professional Development Agendas
Sign-in logs                      Training Certificates
Master Schedule
Conference Attendance forms and logs 
Student scores on in-house assessments designed to measure the effectiveness of revised ELA plans
Math intervention curriculum
ELA  intervention curriculum
Vertical Alignment Committee agendas
Teacher logs 
              </t>
  </si>
  <si>
    <t xml:space="preserve">II-SIG 15: Give the school sufficient operational flexibility (such as staffing, calendars/time, and budgeting) to implement fully a comprehensive approach to substantially improve student achievement outcomes and increase high school graduation rates.  </t>
  </si>
  <si>
    <t>II-SIG 15</t>
  </si>
  <si>
    <t xml:space="preserve">  
Create at minimum one complete cohort of teachers and students within each of our three themed Academies and our Ninth Grade House during the first year of implementation and increase the number of cohorts each year by adjusting the Master Schedule. 
Our current daily Bell Schedule provides increased learning time by 8.6 days annually.
We will re-prioritize our school budgets to continue to support intervention, credit recovery, and Professional Development.  
                                  </t>
  </si>
  <si>
    <t xml:space="preserve">ISIC Instructional Director                         Principal                      Administration               Leadership Team        LAEP Senior Director       </t>
  </si>
  <si>
    <t xml:space="preserve">Agendas                          Sign in logs                      Evidence of decisions made re staffing, calendars and budgeting                     Master Schedule               Student logs
Student grades
Bell Schedule                   </t>
  </si>
  <si>
    <t>II-SIG 17: Promote the continuous use of student data to inform and differentiate instruction in order to meet the academic needs of individual students.</t>
  </si>
  <si>
    <t>II-SIG 17</t>
  </si>
  <si>
    <r>
      <t xml:space="preserve">San Fernando High School staff and our EMO will continuously use data to improve student achievement including graduation rates, proficiency rates on state assessments, attendance rates, and college/career readiness.  We will create an </t>
    </r>
    <r>
      <rPr>
        <b/>
        <sz val="10"/>
        <rFont val="Arial"/>
        <family val="2"/>
      </rPr>
      <t>Intervention Team</t>
    </r>
    <r>
      <rPr>
        <sz val="10"/>
        <rFont val="Arial"/>
        <family val="2"/>
      </rPr>
      <t xml:space="preserve"> comprised of the LAEP Transformation Facilitator, Learning Support Coordinator, Intervention Support Coordinator, PSA Counselor, </t>
    </r>
    <r>
      <rPr>
        <b/>
        <sz val="10"/>
        <rFont val="Arial"/>
        <family val="2"/>
      </rPr>
      <t>Intervention Teachers (English and Math)</t>
    </r>
    <r>
      <rPr>
        <sz val="10"/>
        <rFont val="Arial"/>
        <family val="2"/>
      </rPr>
      <t xml:space="preserve">, Special Education Teachers, English Learners Teachers, and parents to meet regularly in order to ensure that the specific learning needs of our at-risk students are being met.  The Intervention Team will analyze key data systems on a weekly basis to monitor progress of student achievement. Our goal is to increase the percentage of students who pass their classes with a C or better to meet the A-G requirements.  The Intervention Support Coordinator and the LAEP Transformation Facilitator will be responsible for recommending interventions and developing targeted instruction.  Common planning time, professional development and constructive feedback from classroom observations will allow for adjustment of instruction to meet the academic needs of individual students.                                                                   </t>
    </r>
  </si>
  <si>
    <t xml:space="preserve">Principal
Administration Department Chairs       Lead Teachers      LAEP Transformation Facilitator       </t>
  </si>
  <si>
    <t xml:space="preserve">LAUSD's Performance Meter of Student Achievement:   Graduation Rate,   Proficiency for all on Common Core assessments and CAHSEE,             Attendance Rate, Parent       and Community Engagement, and School             Safety                             Meeting Documentation: Agendas, Sign in logs          Home visit logs                       Counseling logs                                SARB/SART logs                          Summer School Student Rosters                                CAHSEE pass rates
Student grades                                                   </t>
  </si>
  <si>
    <r>
      <rPr>
        <b/>
        <sz val="10"/>
        <rFont val="Arial"/>
        <family val="2"/>
      </rPr>
      <t>Intervention English and Math Teachers</t>
    </r>
    <r>
      <rPr>
        <sz val="10"/>
        <rFont val="Arial"/>
        <family val="2"/>
      </rPr>
      <t xml:space="preserve"> will teach recovery classes to at-risk students to better maintain a direct path in meeting graduation requirements. Data, including student grades, Performance Assessment Task results, Individualized Education Programs (IEPs) and formative and summative assessments indicate a need for intervention classes in English and Math. 
</t>
    </r>
    <r>
      <rPr>
        <b/>
        <sz val="10"/>
        <rFont val="Arial"/>
        <family val="2"/>
      </rPr>
      <t>Smartboards and LCD projectors</t>
    </r>
    <r>
      <rPr>
        <sz val="10"/>
        <rFont val="Arial"/>
        <family val="2"/>
      </rPr>
      <t xml:space="preserve"> to facilitate student learning in recovery classes and enrichment classes. 
Intervention Materials--Composition notebooks for the support of English and Math intervention classes, Summer School and Summer Bridge program. Student planners for the support of our new organizational skill-building program for all students emphasizing study habits, monitoring pertinent dates, attendance, homework, etc.  Poster boards, manipulatives, CDs, DVDs, media for the support of English and Math intervention classes, Summer School and Summer Bridge program.
</t>
    </r>
    <r>
      <rPr>
        <b/>
        <sz val="10"/>
        <rFont val="Arial"/>
        <family val="2"/>
      </rPr>
      <t>Microcomputer Support Assistant (MCSA)</t>
    </r>
    <r>
      <rPr>
        <sz val="10"/>
        <rFont val="Arial"/>
        <family val="2"/>
      </rPr>
      <t xml:space="preserve"> to directly support the technology needs of our intervention teachers and students (e.g., use of on-line recovery program, effective use of Smartboards and Revolution program). </t>
    </r>
  </si>
  <si>
    <t xml:space="preserve">Administration                Intervention and Support Coordinator   Intervention Counselor  Admin in charge of Technology  </t>
  </si>
  <si>
    <t xml:space="preserve">Master Schedule           Student work
Student grades                 Classroom observations 
Stulls
Work logs  </t>
  </si>
  <si>
    <r>
      <rPr>
        <b/>
        <sz val="10"/>
        <rFont val="Arial"/>
        <family val="2"/>
      </rPr>
      <t>Intervention Support Coordinator</t>
    </r>
    <r>
      <rPr>
        <sz val="10"/>
        <rFont val="Arial"/>
        <family val="2"/>
      </rPr>
      <t xml:space="preserve"> will focus on monitoring and increasing student academic achievement of Special Ed students, as measured by student grades and state assessment scores. 
</t>
    </r>
    <r>
      <rPr>
        <b/>
        <sz val="10"/>
        <rFont val="Arial"/>
        <family val="2"/>
      </rPr>
      <t xml:space="preserve">Revolution Prep </t>
    </r>
    <r>
      <rPr>
        <sz val="10"/>
        <rFont val="Arial"/>
        <family val="2"/>
      </rPr>
      <t xml:space="preserve">to support struggling students in ELA, Algebra, Geometry and for CAHSEE preparedness
</t>
    </r>
    <r>
      <rPr>
        <b/>
        <sz val="10"/>
        <rFont val="Arial"/>
        <family val="2"/>
      </rPr>
      <t>Desktop computers and a high capacity printer</t>
    </r>
    <r>
      <rPr>
        <sz val="10"/>
        <rFont val="Arial"/>
        <family val="2"/>
      </rPr>
      <t xml:space="preserve"> for student use in the library so that students are able to access the </t>
    </r>
    <r>
      <rPr>
        <b/>
        <sz val="10"/>
        <rFont val="Arial"/>
        <family val="2"/>
      </rPr>
      <t>Revolution Prep program</t>
    </r>
    <r>
      <rPr>
        <sz val="10"/>
        <rFont val="Arial"/>
        <family val="2"/>
      </rPr>
      <t xml:space="preserve"> and on-line learning for credit recovery, before school and after school.                                                                                                                                                                             </t>
    </r>
  </si>
  <si>
    <t xml:space="preserve">Principal 
Administration Department Chairs       
Lead Teachers      
LAEP Transformation Facilitator       </t>
  </si>
  <si>
    <t xml:space="preserve">LAUSD's Performance Meter of Student Achievement:   Graduation Rate,   Proficiency for all on Common Core assessments and CAHSEE,             Attendance Rate, Parent       and Community Engagement, and School             Safety                             Meeting Documentation: Agendas, Sign in logs                                                          SARB/SART logs                                                               Student grades           
IEPs                                Student interview logs
Assignment of Revolution Prep and on-line learning licenses                                          </t>
  </si>
  <si>
    <t xml:space="preserve">9th grade test results will be used to determine how well Exposition, Persuasion, and Literacy Analysis components of ELA 9th grade pacing plan align with CCSS; 10th grade test results will be used to determine how successful ELA 10th grade pacing plan is in building upon skills acquired in 9th grade; 11th grade test results will be used to determine how well the 11th grade pacing plan does in further developing the skills and knowledge acquired in the previous two grades.  They will also be used to determine how well the plan prepares students for the composition of more complex essays on the CCSS exam. Our school currently has an effective math tutorial program, as evidenced by an improvement of student math skills.  There is a need to expand our math tutorial program to serve an additional segment of our at-risk student population.      </t>
  </si>
  <si>
    <t>7/14--6/17</t>
  </si>
  <si>
    <t xml:space="preserve">Principal
Administration
ELA Dept Chair              Math Dept Chair            Math Coach
LAEP Transformation Facilitator </t>
  </si>
  <si>
    <t>Statistical breakdown of student scores Periodic Assessments                                      Student math scores on formative and summative in-class assessments Student grades</t>
  </si>
  <si>
    <r>
      <t>Given how well this year's 9th and 10th grade students performed on the first English Language Arts CCSS-aligned Periodic Assessment and how similar the Performance Task section of the CCSS test for 11th graders is to sections of our pacing plan, we will adapt our vertically aligned pacing plan as opposed to jettisoning it.  When we engage in that process, we will continue to be mindful of the higher levels of Bloom's Taxonomy; quadrants B &amp; D of the Rigor/Relevance Framework developed by the International Center for Leadership in Education; and "Academic Literacy" as defined by the Intersegmental Committee of the Academic Senates of the California Community Colleges, the California State University, and the University of California--in addition to the Common Core State Standards.                                                                                     As per data analysis, we need to expand our current 9th grade math tutorial program and our 9th grade English intervention courses to serve a larger population of at-risk students.</t>
    </r>
    <r>
      <rPr>
        <b/>
        <sz val="10"/>
        <color indexed="8"/>
        <rFont val="Arial"/>
        <family val="2"/>
      </rPr>
      <t xml:space="preserve"> </t>
    </r>
  </si>
  <si>
    <t xml:space="preserve">Principal             Administrators
ELA Dept Chair              Math Dept Chair            Math Coach
LAEP Transformation Facilitator  </t>
  </si>
  <si>
    <t xml:space="preserve">Hard and digital versions of revised, vertically aligned ELA pacing plans                   Math intervention curriculum
English intervention curriculum
Master Schedule </t>
  </si>
  <si>
    <t xml:space="preserve">II-SIG 18: Establish schedules and implement strategies that provide increased learning time. </t>
  </si>
  <si>
    <t>II-SIG 18</t>
  </si>
  <si>
    <r>
      <rPr>
        <b/>
        <sz val="10"/>
        <rFont val="Arial"/>
        <family val="2"/>
      </rPr>
      <t>Increased learning time (ILT)</t>
    </r>
    <r>
      <rPr>
        <sz val="10"/>
        <rFont val="Arial"/>
        <family val="2"/>
      </rPr>
      <t xml:space="preserve"> will be available to all students during a </t>
    </r>
    <r>
      <rPr>
        <b/>
        <sz val="10"/>
        <rFont val="Arial"/>
        <family val="2"/>
      </rPr>
      <t>0 and 7th period</t>
    </r>
    <r>
      <rPr>
        <sz val="10"/>
        <rFont val="Arial"/>
        <family val="2"/>
      </rPr>
      <t xml:space="preserve"> for credit recovery and/or enrichment, utilizing the Edgenuity online program as well as dual enrollment college classes and enrichment autoshop and graphic arts classes.  
</t>
    </r>
    <r>
      <rPr>
        <b/>
        <sz val="10"/>
        <rFont val="Arial"/>
        <family val="2"/>
      </rPr>
      <t>Summer Bridge Program</t>
    </r>
    <r>
      <rPr>
        <sz val="10"/>
        <rFont val="Arial"/>
        <family val="2"/>
      </rPr>
      <t xml:space="preserve"> for incoming 9th grade students (and their parents) who have low state assessment scores or earned an F in their ELA or math class.  Will provide instructional intervention in English Language Arts and math for at-risk students transitioning from middle school to high school. Students will be able to familiarize themselves with the campus, staff, expectations, and school policies.  Students will attend a study skills seminar and access social development support, as needed.   
</t>
    </r>
    <r>
      <rPr>
        <b/>
        <sz val="10"/>
        <rFont val="Arial"/>
        <family val="2"/>
      </rPr>
      <t xml:space="preserve">Summer School </t>
    </r>
    <r>
      <rPr>
        <sz val="10"/>
        <rFont val="Arial"/>
        <family val="2"/>
      </rPr>
      <t xml:space="preserve">will provide standards-based instruction for credit recovery and enrichment for students in grades 9-12, enrolled at San Fernando High School.  Includes clerical, custodial and campus aide support.
</t>
    </r>
    <r>
      <rPr>
        <b/>
        <sz val="10"/>
        <rFont val="Arial"/>
        <family val="2"/>
      </rPr>
      <t>Common planning time</t>
    </r>
    <r>
      <rPr>
        <sz val="10"/>
        <rFont val="Arial"/>
        <family val="2"/>
      </rPr>
      <t xml:space="preserve"> is built into our Master Schedule so that cohorts of teachers will share a common conference period in order to facilitate collaboration between grade-level and subject-specific teachers.  Common planning time will facilitate interdisciplinary collaboration specific to grade level.  </t>
    </r>
  </si>
  <si>
    <t xml:space="preserve">Administration               Leadership Team          LEAP Transformation Facilitator                    </t>
  </si>
  <si>
    <t>Master Schedule         Roster of students attending 0, 7 period classes
Roster of students attending Summer Bridge attendance rosters
Summer School attendance rosters
Summer School grades</t>
  </si>
  <si>
    <r>
      <rPr>
        <b/>
        <sz val="10"/>
        <rFont val="Arial"/>
        <family val="2"/>
      </rPr>
      <t xml:space="preserve">Additional Advanced Placement (AP) </t>
    </r>
    <r>
      <rPr>
        <sz val="10"/>
        <rFont val="Arial"/>
        <family val="2"/>
      </rPr>
      <t xml:space="preserve">courses will be offered to all students.  These enhanced classes will better prepare our students for college work.  
</t>
    </r>
    <r>
      <rPr>
        <b/>
        <sz val="10"/>
        <rFont val="Arial"/>
        <family val="2"/>
      </rPr>
      <t>Enrichment Culinary Arts teacher</t>
    </r>
    <r>
      <rPr>
        <sz val="10"/>
        <rFont val="Arial"/>
        <family val="2"/>
      </rPr>
      <t xml:space="preserve"> (ROP/LAUSD authorized) and supplies, materials, consumables, ingredients for the re-instatement of our Culinary Arts program. This program, eliminated approximately three years ago due to RIFs, was a major "feeder program" to the post-secondary Culinary Arts program at our local Mission Community College. We have a fully functional professional kitchen/culinary arts classroom.
</t>
    </r>
    <r>
      <rPr>
        <b/>
        <sz val="10"/>
        <rFont val="Arial"/>
        <family val="2"/>
      </rPr>
      <t>Enrichment Computer Teacher</t>
    </r>
    <r>
      <rPr>
        <sz val="10"/>
        <rFont val="Arial"/>
        <family val="2"/>
      </rPr>
      <t xml:space="preserve"> to provide students with computer concepts, programming, web design and film editing classes to enhance the Engineering and Design Career Pathways.
</t>
    </r>
    <r>
      <rPr>
        <b/>
        <sz val="10"/>
        <color indexed="30"/>
        <rFont val="Arial"/>
        <family val="2"/>
      </rPr>
      <t/>
    </r>
  </si>
  <si>
    <t xml:space="preserve">Administration                     Head Counselor                           Department Chairpersons
Lead Teachers  </t>
  </si>
  <si>
    <t>Master Schedule             Teacher Lesson Plans         Student Work                 Attendance Rosters
Student grades</t>
  </si>
  <si>
    <t xml:space="preserve">II-SIG 19:  Provide ongoing mechanisms for family and community engagement. </t>
  </si>
  <si>
    <t>II-SIG 19</t>
  </si>
  <si>
    <r>
      <rPr>
        <b/>
        <sz val="10"/>
        <color indexed="8"/>
        <rFont val="Arial"/>
        <family val="2"/>
      </rPr>
      <t>Pupil Services and Attendance Counselor (PSA)</t>
    </r>
    <r>
      <rPr>
        <sz val="10"/>
        <color indexed="8"/>
        <rFont val="Arial"/>
        <family val="2"/>
      </rPr>
      <t xml:space="preserve"> will assist in reducing student absenteeism, truancy and transiency rates while promoting dropout prevention and student recovery.
</t>
    </r>
    <r>
      <rPr>
        <b/>
        <sz val="10"/>
        <color indexed="8"/>
        <rFont val="Arial"/>
        <family val="2"/>
      </rPr>
      <t xml:space="preserve">
Intervention Counselor</t>
    </r>
    <r>
      <rPr>
        <sz val="10"/>
        <color indexed="8"/>
        <rFont val="Arial"/>
        <family val="2"/>
      </rPr>
      <t xml:space="preserve"> will regularly monitor the academic progress of a select group of at-risk students (based on specific academic criteria, including grades) so that they successfully complete A-G requirements and matriculate to the next grade level.
The Community School Coordinator (funded by a community partner) and administrator overseeing Community Partnerships will act as primary liaisons for new and continuing partners. Community members and staff will share information and advocate when appropriate via:
     o Resource Council
     o SFNP Newsletter 
     o SFNP Monthly Calendar
     o </t>
    </r>
    <r>
      <rPr>
        <sz val="10"/>
        <rFont val="Arial"/>
        <family val="2"/>
      </rPr>
      <t>SFHS Website</t>
    </r>
    <r>
      <rPr>
        <b/>
        <sz val="10"/>
        <color indexed="17"/>
        <rFont val="Arial"/>
        <family val="2"/>
      </rPr>
      <t xml:space="preserve"> </t>
    </r>
    <r>
      <rPr>
        <sz val="10"/>
        <color indexed="8"/>
        <rFont val="Arial"/>
        <family val="2"/>
      </rPr>
      <t xml:space="preserve">and student announcements
Students will be provided with leadership and volunteer opportunities with Community Partners.
Working with Title 1 and the Community School Coordinator, multiple agencies will provide ongoing parenting, parent engagement, and school readiness workshops.
</t>
    </r>
    <r>
      <rPr>
        <b/>
        <sz val="10"/>
        <color indexed="8"/>
        <rFont val="Arial"/>
        <family val="2"/>
      </rPr>
      <t xml:space="preserve">
</t>
    </r>
    <r>
      <rPr>
        <sz val="10"/>
        <color indexed="8"/>
        <rFont val="Arial"/>
        <family val="2"/>
      </rPr>
      <t xml:space="preserve">Health &amp; Wellness Coordinator (funded by a community partner) and Medical Science Academy will host Annual Student Health Fair, open to all students and community health organizations. Partners and school staff will provide student-led Family Orientation for incoming students.
</t>
    </r>
  </si>
  <si>
    <t xml:space="preserve">7/14-6/17  </t>
  </si>
  <si>
    <t xml:space="preserve">Administration               Community Representative              LAEP Community School Coordinator  </t>
  </si>
  <si>
    <t xml:space="preserve">Parent meeting logs
Home visit logs 
Counseling logs
Student Interview logs
IEPs 
Meeting agendas         Meeting minutes       Attendance logs              SFNP Newsletter             SFNP Monthly Calendar   SFHS Website           </t>
  </si>
  <si>
    <t>II-SIG 20: Ensure that the school receives ongoing, intensive technical assistance and related support from the LEA, the SEA, or a designated external lead partner organization (such as a school turnaround organization or an EMO).</t>
  </si>
  <si>
    <t>II-SIG 20</t>
  </si>
  <si>
    <t>The LAUSD SIG Office will:
1) oversee the implementation of the school plans;
2) provide resource and technical support throughout the grant, along with monitoring and overseeing the ongoing evaluation;
3) provide expert guidance and PD to support the curriculum and instruction, evaluate school performance against established SIG achievement goals;
4) set benchmark data dates and gather and analyze report data;
5) offer actionable recommendations for necessary changes and monitor the SIG budget implementation for each school.</t>
  </si>
  <si>
    <t>Chief, Division of Intensive Support and Intervention
SIG Office</t>
  </si>
  <si>
    <t>Agendas, sign-ins, school visit logs, communication (emails, website)</t>
  </si>
  <si>
    <t>I-SIG 09: Provide appropriate social-emotional and community-oriented services and supports for students.</t>
  </si>
  <si>
    <t>I-SIG 9</t>
  </si>
  <si>
    <r>
      <t xml:space="preserve">As a Community School, SFHS is committed to serving the social-emotional, academic, leadership, and community needs of students by:
1) Partnering with quality, effective community agencies to assist the school in identifying needed services for students, such as the ACE program (Achievement and Commitment to Excellence), funded by a community partner. 
2) Coordinating these services collaboratively under the leadership of LAEP and a community school coordinator.
3) Continue working with current successful partners to support ongoing grants and funding.  
4) Engaging youth leadership development and ensuring that all students have access to mindful leadership opportunities both on and off campus. 
5) Networking with new or current agencies to meet the demands of identified student needs. 
A </t>
    </r>
    <r>
      <rPr>
        <b/>
        <sz val="10"/>
        <rFont val="Arial"/>
        <family val="2"/>
      </rPr>
      <t>Career/College Counselor</t>
    </r>
    <r>
      <rPr>
        <sz val="10"/>
        <rFont val="Arial"/>
        <family val="2"/>
      </rPr>
      <t xml:space="preserve"> will align business partners with our themed Academies, facilitate career related activities, conduct resume writing workshops, arrange for and monitor student internships, conduct portfolio checks, college workshops, mock interviews, and organize a school-wide Career and College Day.
</t>
    </r>
    <r>
      <rPr>
        <b/>
        <sz val="10"/>
        <rFont val="Arial"/>
        <family val="2"/>
      </rPr>
      <t>Campus aides</t>
    </r>
    <r>
      <rPr>
        <sz val="10"/>
        <rFont val="Arial"/>
        <family val="2"/>
      </rPr>
      <t xml:space="preserve"> will improve the overall safety, culture and climate of the school, including an increase of in-class attendance. </t>
    </r>
  </si>
  <si>
    <t xml:space="preserve">Administration             LAEP Community School Coordinator      Deans
Head Counselor  </t>
  </si>
  <si>
    <t xml:space="preserve">Agendas of Community Partner meetings              Sign-in logs                    Evidence of student participation in socio-emotional/community-oriented programs
Schedule of career/college activities and student rosters 
Work schedules
Parent Surveys
Student Surveys  </t>
  </si>
  <si>
    <t>1000-1999</t>
  </si>
  <si>
    <t>2000-2999</t>
  </si>
  <si>
    <t>3000-3999</t>
  </si>
  <si>
    <t>4000-4999</t>
  </si>
  <si>
    <t>5000-5999</t>
  </si>
  <si>
    <t>6000-6999</t>
  </si>
  <si>
    <t>CA Dept of Education</t>
  </si>
  <si>
    <t>Cohort 3 SIG Program</t>
  </si>
  <si>
    <t>Please color all changes within your narratives.</t>
  </si>
  <si>
    <t>School Name:  San Fernando Senior High School</t>
  </si>
  <si>
    <t>School Budget Narrative</t>
  </si>
  <si>
    <t>Component Number</t>
  </si>
  <si>
    <t>Activity Description</t>
  </si>
  <si>
    <t xml:space="preserve">SIG Funds Budgeted </t>
  </si>
  <si>
    <t>Object Code</t>
  </si>
  <si>
    <t>(Identified per year)</t>
  </si>
  <si>
    <t>Pre-Imp</t>
  </si>
  <si>
    <t>FY 2014-15
Original Budget</t>
  </si>
  <si>
    <t>FY 2014-15 Budget Changes Feb 2016</t>
  </si>
  <si>
    <t>FY 2015-16
Original Budget</t>
  </si>
  <si>
    <t>FY 2015-16 Budget Changes
Q3 - Feb 2016</t>
  </si>
  <si>
    <t>FY 2016-17
Original Budget</t>
  </si>
  <si>
    <t>FY 2016-17
Budget Changes
Q3 - Feb 2016</t>
  </si>
  <si>
    <t>FY 2016-17
Budget Changes
Q1 - Sept 2016</t>
  </si>
  <si>
    <r>
      <rPr>
        <b/>
        <sz val="11"/>
        <rFont val="Arial"/>
        <family val="2"/>
      </rPr>
      <t>Intervention Counselor</t>
    </r>
    <r>
      <rPr>
        <sz val="11"/>
        <rFont val="Arial"/>
        <family val="2"/>
      </rPr>
      <t xml:space="preserve"> will regularly monitor the academic progress of a select group of at-risk students. </t>
    </r>
  </si>
  <si>
    <r>
      <rPr>
        <b/>
        <sz val="11"/>
        <rFont val="Arial"/>
        <family val="2"/>
      </rPr>
      <t xml:space="preserve">Pupil Services and Attendance Counselor (PSA) </t>
    </r>
    <r>
      <rPr>
        <sz val="11"/>
        <rFont val="Arial"/>
        <family val="2"/>
      </rPr>
      <t xml:space="preserve">will assist in reducing absenteeism, truancy and transiency rates while promoting dropout prevention and student recovery. </t>
    </r>
  </si>
  <si>
    <r>
      <rPr>
        <b/>
        <sz val="11"/>
        <rFont val="Arial"/>
        <family val="2"/>
      </rPr>
      <t>Career/College Counselor</t>
    </r>
    <r>
      <rPr>
        <sz val="11"/>
        <rFont val="Arial"/>
        <family val="2"/>
      </rPr>
      <t xml:space="preserve"> to facilitate career related activities, including work experience, linked learning and college workshops to all students. </t>
    </r>
  </si>
  <si>
    <r>
      <rPr>
        <b/>
        <sz val="11"/>
        <rFont val="Arial"/>
        <family val="2"/>
      </rPr>
      <t>ROP/LAUSD Authorized Culinary Arts Teacher</t>
    </r>
    <r>
      <rPr>
        <sz val="11"/>
        <rFont val="Arial"/>
        <family val="2"/>
      </rPr>
      <t xml:space="preserve">--will provide enrichment culinary arts classes to students in our pre-existing kitchen classroom. </t>
    </r>
  </si>
  <si>
    <t>II-SIG 17
II-SIG 18</t>
  </si>
  <si>
    <r>
      <rPr>
        <b/>
        <sz val="11"/>
        <rFont val="Arial"/>
        <family val="2"/>
      </rPr>
      <t>Two Intervention Math Teachers</t>
    </r>
    <r>
      <rPr>
        <sz val="11"/>
        <rFont val="Arial"/>
        <family val="2"/>
      </rPr>
      <t xml:space="preserve"> to teach intervention math tutorial classes and recovery classes to at-risk students so that students are able to meet A-G requirements. </t>
    </r>
  </si>
  <si>
    <r>
      <rPr>
        <b/>
        <sz val="11"/>
        <rFont val="Arial"/>
        <family val="2"/>
      </rPr>
      <t>Two Intervention English Language Arts Teachers</t>
    </r>
    <r>
      <rPr>
        <sz val="11"/>
        <rFont val="Arial"/>
        <family val="2"/>
      </rPr>
      <t xml:space="preserve"> to teach intervention ELA classes and recovery classes to at-risk students so that students are able to meet A-G requirements. </t>
    </r>
  </si>
  <si>
    <r>
      <rPr>
        <b/>
        <sz val="11"/>
        <rFont val="Arial"/>
        <family val="2"/>
      </rPr>
      <t>Enrichment Computer Teacher</t>
    </r>
    <r>
      <rPr>
        <sz val="11"/>
        <rFont val="Arial"/>
        <family val="2"/>
      </rPr>
      <t xml:space="preserve"> to teach computer concepts, programming, web design and film editing to enhance the Engineering and Design Career Pathways.  </t>
    </r>
  </si>
  <si>
    <r>
      <rPr>
        <b/>
        <sz val="11"/>
        <rFont val="Arial"/>
        <family val="2"/>
      </rPr>
      <t>Intervention Support Coordinator</t>
    </r>
    <r>
      <rPr>
        <sz val="11"/>
        <rFont val="Arial"/>
        <family val="2"/>
      </rPr>
      <t xml:space="preserve"> will support our Special Education students (11%).  The coordinator will focus on monitoring and increasing student academic achievement of Special Ed students, as measured by students grades and state assessment scores.                                                                                                                                                                                                                                                                                                                                                                                                                                                                                                                                                                                                                                                                                                                                                                                         </t>
    </r>
  </si>
  <si>
    <r>
      <rPr>
        <b/>
        <sz val="11"/>
        <rFont val="Arial"/>
        <family val="2"/>
      </rPr>
      <t xml:space="preserve">PD X-Time: </t>
    </r>
    <r>
      <rPr>
        <sz val="11"/>
        <rFont val="Arial"/>
        <family val="2"/>
      </rPr>
      <t>All teachers, counselors and coordinators will attend 24 hours of professional development based on common goal areas, including Individual Growth Plan/Reflection Portfolio, common unit development, lesson study, interdisciplinary lessons, instructional rounds, calibration of student work, SDIAE and Special Ed/General Ed co-teaching model. (110x1423.2=$156,552)
Year 1: ~75 staff x 30 hrs, ~80 staff x 11 hrs
Year 2: 121 staff x 30 hrs x $65/hr = $235,950
Year 3: 121 staff x 31 hrs x $65/hr = $243,815</t>
    </r>
  </si>
  <si>
    <t>1100 1200 1300 1900</t>
  </si>
  <si>
    <r>
      <rPr>
        <b/>
        <sz val="11"/>
        <rFont val="Arial"/>
        <family val="2"/>
      </rPr>
      <t>AP Auxiliaries</t>
    </r>
    <r>
      <rPr>
        <sz val="11"/>
        <rFont val="Arial"/>
        <family val="2"/>
      </rPr>
      <t xml:space="preserve"> to teach 4 additional AP courses, offered to all students. $59.30/hr x 80 hrsX4=$18,976x2=$37,952.  Year 1: 2 AP courses only.
Years 2-3: $65/hr x 80 hrs x 2 classes= $10,400 x 2 = $20,800                                                                                                        </t>
    </r>
  </si>
  <si>
    <r>
      <rPr>
        <b/>
        <sz val="11"/>
        <rFont val="Arial"/>
        <family val="2"/>
      </rPr>
      <t>Summer School</t>
    </r>
    <r>
      <rPr>
        <sz val="11"/>
        <rFont val="Arial"/>
        <family val="2"/>
      </rPr>
      <t>--Standards based instruction for credit recovery and enrichment for students in grades 9-12; 5 hours a day for 24 days, 10 classes total (60 hrs. each class). 5 teachers x 120hrs x $59.30/hr=$35,580.  Year 1: summer 2014 funded thru Core Waiver
Years 2-3: 5 teachers x 120 hrs x $65/hr = $39,000</t>
    </r>
  </si>
  <si>
    <r>
      <rPr>
        <b/>
        <sz val="11"/>
        <rFont val="Arial"/>
        <family val="2"/>
      </rPr>
      <t>Summer Bridge Program</t>
    </r>
    <r>
      <rPr>
        <sz val="11"/>
        <rFont val="Arial"/>
        <family val="2"/>
      </rPr>
      <t xml:space="preserve"> to provide instructional intervention to at risk  students transitioning from middle school to high school in Math and English Language Arts. 4 weeks, 3 hours a day. 4 teachers @$59.30/hr=$14,232.  Year 1: summer 2014 funded thru Core Waiver
Years 2-3: 4 teachers x 60 hrs x $65/hr = $15,600</t>
    </r>
  </si>
  <si>
    <t xml:space="preserve"> II-SIG 18</t>
  </si>
  <si>
    <r>
      <rPr>
        <b/>
        <sz val="11"/>
        <rFont val="Arial"/>
        <family val="2"/>
      </rPr>
      <t xml:space="preserve">0 and 7th period </t>
    </r>
    <r>
      <rPr>
        <sz val="11"/>
        <rFont val="Arial"/>
        <family val="2"/>
      </rPr>
      <t>for enrichment classes, 3 teachers: autoshop, graphic arts, credit recovery teacher for Edgenuity on-line program.  60 hours @ 59.30x3=$10,674.  Year 1: Spring Semester only.
Year 2: 5 Enrichment classes: Video Production, Cabinetry, Willwork &amp; Woodwork; World of Music; Web Development &amp; Production--5 teachers x 60 hrs x $65/hr x 2 semesters = $39,000
Year 3: 3 teachers x 60 hrs x $65/hr x 2 semesters = $23,400</t>
    </r>
  </si>
  <si>
    <r>
      <rPr>
        <b/>
        <sz val="11"/>
        <rFont val="Arial"/>
        <family val="2"/>
      </rPr>
      <t>Microcomputer Support Assistant</t>
    </r>
    <r>
      <rPr>
        <sz val="11"/>
        <rFont val="Arial"/>
        <family val="2"/>
      </rPr>
      <t xml:space="preserve">--will provide direct technology-related assistance to our intervention and enrichment teachers and students. </t>
    </r>
  </si>
  <si>
    <r>
      <rPr>
        <b/>
        <sz val="11"/>
        <rFont val="Arial"/>
        <family val="2"/>
      </rPr>
      <t xml:space="preserve">Campus Aides </t>
    </r>
    <r>
      <rPr>
        <sz val="11"/>
        <rFont val="Arial"/>
        <family val="2"/>
      </rPr>
      <t xml:space="preserve">Four 3-hour positions to improve the overall safety, culture and  climate of the school, including an increase in in-class attendance. </t>
    </r>
  </si>
  <si>
    <r>
      <rPr>
        <b/>
        <sz val="11"/>
        <rFont val="Arial"/>
        <family val="2"/>
      </rPr>
      <t>Summer School</t>
    </r>
    <r>
      <rPr>
        <sz val="11"/>
        <rFont val="Arial"/>
        <family val="2"/>
      </rPr>
      <t xml:space="preserve">- </t>
    </r>
    <r>
      <rPr>
        <b/>
        <sz val="11"/>
        <rFont val="Arial"/>
        <family val="2"/>
      </rPr>
      <t xml:space="preserve">clerical, custodial and campus aide </t>
    </r>
    <r>
      <rPr>
        <sz val="11"/>
        <rFont val="Arial"/>
        <family val="2"/>
      </rPr>
      <t>support for the program;  60 hours for clerical@$30=$1,800. 60 hrs custodial@$30=$1,800; 60 hrs campus aide@$15.01=900
Year 1: Summer 2015 - 34 hrs custodial overtime</t>
    </r>
  </si>
  <si>
    <t>2200 2400 2900</t>
  </si>
  <si>
    <t>2000 Series Totals</t>
  </si>
  <si>
    <t>Intervention Counselor</t>
  </si>
  <si>
    <t>3101 3201 3301 3401 3501 3601</t>
  </si>
  <si>
    <t>Pupil Services and Attendance Counselor (PSA)</t>
  </si>
  <si>
    <t>Career/College Counselor</t>
  </si>
  <si>
    <t>ROP/LAUSD Authorized Culinary Arts Teacher</t>
  </si>
  <si>
    <t>Two Intervention Math Teachers</t>
  </si>
  <si>
    <t>Two Intervention English Language Arts Teachers</t>
  </si>
  <si>
    <t>Enrichment Computer Teacher</t>
  </si>
  <si>
    <t>Intervention Support Coordinator</t>
  </si>
  <si>
    <t>Microcomputer Support Assistant</t>
  </si>
  <si>
    <t>3102 3202 3302 3402 3502 3602</t>
  </si>
  <si>
    <t>Campus Aides</t>
  </si>
  <si>
    <t>PD X-Time</t>
  </si>
  <si>
    <t>AP Auxiliaries</t>
  </si>
  <si>
    <t>Summer School</t>
  </si>
  <si>
    <t>Summer School- clerical, custodial and campus aide</t>
  </si>
  <si>
    <t xml:space="preserve">Summer Bridge Program </t>
  </si>
  <si>
    <t>0 and 7th period for enrichment classes</t>
  </si>
  <si>
    <t>3000 Series Totals</t>
  </si>
  <si>
    <r>
      <rPr>
        <b/>
        <sz val="11"/>
        <rFont val="Arial"/>
        <family val="2"/>
      </rPr>
      <t>Supplies, materials, ingredients</t>
    </r>
    <r>
      <rPr>
        <sz val="11"/>
        <rFont val="Arial"/>
        <family val="2"/>
      </rPr>
      <t xml:space="preserve"> for student use as part of the culinary arts classes                                                                                                                                      </t>
    </r>
  </si>
  <si>
    <r>
      <rPr>
        <b/>
        <sz val="11"/>
        <rFont val="Arial"/>
        <family val="2"/>
      </rPr>
      <t>Revolution Program</t>
    </r>
    <r>
      <rPr>
        <sz val="11"/>
        <rFont val="Arial"/>
        <family val="2"/>
      </rPr>
      <t xml:space="preserve"> to support struggling students in ELA, Algebra, Geometry and CAHSEE Prep ($50x200=$10,000)
Year 2-3: to support Common Core Prep instead of CAHSEE Prep</t>
    </r>
  </si>
  <si>
    <r>
      <rPr>
        <b/>
        <sz val="11"/>
        <rFont val="Arial"/>
        <family val="2"/>
      </rPr>
      <t>Intervention Materials-</t>
    </r>
    <r>
      <rPr>
        <sz val="11"/>
        <rFont val="Arial"/>
        <family val="2"/>
      </rPr>
      <t xml:space="preserve">-composition books for the support of our Math and English Intervention classes, Summer School and Summer Bridge program. </t>
    </r>
  </si>
  <si>
    <r>
      <rPr>
        <b/>
        <sz val="11"/>
        <rFont val="Arial"/>
        <family val="2"/>
      </rPr>
      <t>Intervention Materials</t>
    </r>
    <r>
      <rPr>
        <sz val="11"/>
        <rFont val="Arial"/>
        <family val="2"/>
      </rPr>
      <t xml:space="preserve">--student planners for the support of our new school-wide program to teach organizational skills to our students, including study habits, monitoring of pertinent dates, attendance, homework, etc. </t>
    </r>
  </si>
  <si>
    <r>
      <rPr>
        <b/>
        <sz val="11"/>
        <rFont val="Arial"/>
        <family val="2"/>
      </rPr>
      <t>Intervention Materials</t>
    </r>
    <r>
      <rPr>
        <sz val="11"/>
        <rFont val="Arial"/>
        <family val="2"/>
      </rPr>
      <t xml:space="preserve">--poster boards, manipulatives, CDs, DVDs, media for the support of our Math and English intervention classes, Summer School program, Summer Bridge program. </t>
    </r>
  </si>
  <si>
    <r>
      <t xml:space="preserve">10 Smartboards </t>
    </r>
    <r>
      <rPr>
        <sz val="11"/>
        <rFont val="Arial"/>
        <family val="2"/>
      </rPr>
      <t>for the support of student engagement in our Math and English intervention classes, AP classes, Culinary Arts classes, Enrichment Drama classes and Enrichment Computer classes.  (10x$5,000=$50,000).  Year 1: bought 8 smartboards
Year 2: $5,719.88 x 8 = $45,759.04</t>
    </r>
  </si>
  <si>
    <r>
      <rPr>
        <b/>
        <sz val="11"/>
        <rFont val="Arial"/>
        <family val="2"/>
      </rPr>
      <t>LCD projectors</t>
    </r>
    <r>
      <rPr>
        <sz val="11"/>
        <rFont val="Arial"/>
        <family val="2"/>
      </rPr>
      <t xml:space="preserve"> for the technology support of our Math and English intervention classes, AP classes, Culinary Arts classes, Enrichment Drama classes and Enrichment Computer classes.  ($1,000x10=$10,000).  Year 1: bought 11 projectors.
Year 2: $1,520.96 x 30 = $45,628.8</t>
    </r>
  </si>
  <si>
    <r>
      <rPr>
        <b/>
        <sz val="11"/>
        <rFont val="Arial"/>
        <family val="2"/>
      </rPr>
      <t>10 desktop computers</t>
    </r>
    <r>
      <rPr>
        <sz val="11"/>
        <rFont val="Arial"/>
        <family val="2"/>
      </rPr>
      <t xml:space="preserve"> and a high capacity printer  for student use in the Library so that students are able to access the Revolution Prep program and on-line learning for credit recovery, before school and after school.  (10x$1,200=$12,000 and 1x$1,000=$1,000)
Printer - $1,520.96</t>
    </r>
  </si>
  <si>
    <r>
      <rPr>
        <b/>
        <sz val="11"/>
        <rFont val="Arial"/>
        <family val="2"/>
      </rPr>
      <t>17 desktop computers</t>
    </r>
    <r>
      <rPr>
        <sz val="11"/>
        <rFont val="Arial"/>
        <family val="2"/>
      </rPr>
      <t xml:space="preserve"> for student use in the Library so that students are able to access the Revolution Prep program and on-line learning for credit recovery, before school and after school. (1,210.69x17=$20,581.73), 1 Printer - $1,600</t>
    </r>
  </si>
  <si>
    <t>4000 Series Totals</t>
  </si>
  <si>
    <r>
      <rPr>
        <b/>
        <sz val="11"/>
        <rFont val="Arial"/>
        <family val="2"/>
      </rPr>
      <t>AP Training</t>
    </r>
    <r>
      <rPr>
        <sz val="11"/>
        <rFont val="Arial"/>
        <family val="2"/>
      </rPr>
      <t xml:space="preserve"> for teachers, to increase AP course offerings for students. ($7,950 each teacher, including conference registration, hotel, per diem)  </t>
    </r>
  </si>
  <si>
    <t>II-SIG 21</t>
  </si>
  <si>
    <r>
      <rPr>
        <b/>
        <sz val="11"/>
        <rFont val="Arial"/>
        <family val="2"/>
      </rPr>
      <t>Los Angeles Education Partnership (LAEP) EMO</t>
    </r>
    <r>
      <rPr>
        <sz val="11"/>
        <rFont val="Arial"/>
        <family val="2"/>
      </rPr>
      <t xml:space="preserve"> to support the school's instructional program. </t>
    </r>
  </si>
  <si>
    <t>5000 Series Totals</t>
  </si>
  <si>
    <t>6000 Series Totals</t>
  </si>
  <si>
    <t>1000 - 6000 Budget Subtotals</t>
  </si>
  <si>
    <t>Indirect Rate - Year 1: 5.19%, Year 2: 3.86%, Year 3: 3.47%</t>
  </si>
  <si>
    <t>7000 Series Totals</t>
  </si>
  <si>
    <t>7310/7350</t>
  </si>
  <si>
    <t>Totals</t>
  </si>
  <si>
    <t>actual exp</t>
  </si>
  <si>
    <t>carryover</t>
  </si>
  <si>
    <t>difference</t>
  </si>
  <si>
    <r>
      <rPr>
        <b/>
        <sz val="11"/>
        <rFont val="Arial"/>
        <family val="2"/>
      </rPr>
      <t xml:space="preserve">Supplemental consumable instructional materials </t>
    </r>
    <r>
      <rPr>
        <sz val="11"/>
        <rFont val="Arial"/>
        <family val="2"/>
      </rPr>
      <t xml:space="preserve">for fine arts and CTE classes will allow students to further engage in project-based learning.                                                                     </t>
    </r>
  </si>
  <si>
    <r>
      <rPr>
        <b/>
        <sz val="11"/>
        <rFont val="Arial"/>
        <family val="2"/>
      </rPr>
      <t xml:space="preserve">2 Laptop carts </t>
    </r>
    <r>
      <rPr>
        <sz val="11"/>
        <rFont val="Arial"/>
        <family val="2"/>
      </rPr>
      <t>with 30 laptops each to support the use of technology in classroom instruction; including the use of SmartPrep, SmartCity, KhanAcademy, Scholastic Reading Inventory, and turnitin.com.  
2 carts x 1,966.37 = $3,932.74; 60 laptops x $1,210.69 =$76,574.14</t>
    </r>
  </si>
  <si>
    <r>
      <rPr>
        <b/>
        <sz val="11"/>
        <rFont val="Arial"/>
        <family val="2"/>
      </rPr>
      <t xml:space="preserve">17 desktop computers </t>
    </r>
    <r>
      <rPr>
        <sz val="11"/>
        <rFont val="Arial"/>
        <family val="2"/>
      </rPr>
      <t>to be placed in our computer lab.  Teachers bring students to the computer lab during class time so that students are able to complete projects that require on-line accessibilty, to complete interim assessments and to access SmartPrep and Smart City for SBAC math preparation. ($1,024.19X17=$17,411.23)</t>
    </r>
  </si>
  <si>
    <t>II-SIG 9</t>
  </si>
  <si>
    <r>
      <t>Counselor, 9th grade</t>
    </r>
    <r>
      <rPr>
        <sz val="11"/>
        <rFont val="Arial"/>
        <family val="2"/>
      </rPr>
      <t>--will provide counseling services for early identification for barriers to academic achievement of students and will develop student knowledge, skills and attitudes that promote personal, social, emotional and academic growth.  Counselor will participate in SSPT and parent education workshops.</t>
    </r>
  </si>
  <si>
    <t>Counselor - 9th Grade</t>
  </si>
  <si>
    <t>Auxiliaries</t>
  </si>
  <si>
    <t>year 3 award</t>
  </si>
  <si>
    <t>total year 3 budget</t>
  </si>
  <si>
    <r>
      <rPr>
        <b/>
        <sz val="11"/>
        <rFont val="Arial"/>
        <family val="2"/>
      </rPr>
      <t>3 Auxiliaries</t>
    </r>
    <r>
      <rPr>
        <sz val="11"/>
        <rFont val="Arial"/>
        <family val="2"/>
      </rPr>
      <t>--2 Social Studies Auxiliaries, 1 Biology Auxiliary for Year 3. Offered to all students to ensure that all students complete A-G courses. $8,966 ($7,674 salary, $1,292 benefits) per semester x 2 = $17,932 x 3 auxiliaries = $53,796 ($46,044 salary, $7,752 benefits)</t>
    </r>
  </si>
  <si>
    <t>FY 2015-16 Budget Changes
Sept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</si>
</sst>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2"/>
      <color theme="1"/>
      <name val="Arial"/>
      <family val="2"/>
    </font>
    <font>
      <b/>
      <sz val="10"/>
      <name val="Arial"/>
      <family val="2"/>
    </font>
    <font>
      <sz val="10"/>
      <name val="Arial"/>
      <family val="2"/>
    </font>
    <font>
      <b/>
      <sz val="10"/>
      <color theme="1"/>
      <name val="Arial"/>
      <family val="2"/>
    </font>
    <font>
      <sz val="10"/>
      <color theme="1"/>
      <name val="Arial"/>
      <family val="2"/>
    </font>
    <font>
      <sz val="10"/>
      <color indexed="8"/>
      <name val="Arial"/>
      <family val="2"/>
    </font>
    <font>
      <b/>
      <sz val="10"/>
      <color indexed="8"/>
      <name val="Arial"/>
      <family val="2"/>
    </font>
    <font>
      <b/>
      <sz val="10"/>
      <color indexed="30"/>
      <name val="Arial"/>
      <family val="2"/>
    </font>
    <font>
      <b/>
      <sz val="10"/>
      <color indexed="17"/>
      <name val="Arial"/>
      <family val="2"/>
    </font>
    <font>
      <b/>
      <sz val="10"/>
      <color theme="0"/>
      <name val="Arial"/>
      <family val="2"/>
    </font>
    <font>
      <sz val="11"/>
      <color indexed="8"/>
      <name val="Calibri"/>
      <family val="2"/>
    </font>
    <font>
      <u/>
      <sz val="10"/>
      <color indexed="12"/>
      <name val="Arial"/>
      <family val="2"/>
    </font>
    <font>
      <sz val="10"/>
      <color rgb="FF9C6500"/>
      <name val="Arial"/>
      <family val="2"/>
    </font>
    <font>
      <sz val="10"/>
      <color theme="1"/>
      <name val="Consolas"/>
      <family val="2"/>
    </font>
    <font>
      <sz val="11"/>
      <name val="Arial"/>
      <family val="2"/>
    </font>
    <font>
      <u/>
      <sz val="10"/>
      <color theme="10"/>
      <name val="Arial"/>
      <family val="2"/>
    </font>
    <font>
      <sz val="16"/>
      <name val="Arial"/>
      <family val="2"/>
    </font>
    <font>
      <sz val="10"/>
      <name val="Consolas"/>
      <family val="2"/>
    </font>
    <font>
      <b/>
      <sz val="12"/>
      <name val="Arial"/>
      <family val="2"/>
    </font>
    <font>
      <b/>
      <sz val="10"/>
      <name val="Consolas"/>
      <family val="2"/>
    </font>
    <font>
      <b/>
      <sz val="11"/>
      <name val="Arial"/>
      <family val="2"/>
    </font>
    <font>
      <sz val="11"/>
      <name val="Calibri"/>
      <family val="2"/>
      <scheme val="minor"/>
    </font>
    <font>
      <b/>
      <sz val="10.5"/>
      <name val="Arial"/>
      <family val="2"/>
    </font>
    <font>
      <u/>
      <sz val="10"/>
      <name val="Arial"/>
      <family val="2"/>
    </font>
  </fonts>
  <fills count="11">
    <fill>
      <patternFill patternType="none"/>
    </fill>
    <fill>
      <patternFill patternType="gray125"/>
    </fill>
    <fill>
      <patternFill patternType="solid">
        <fgColor rgb="FFFFEB9C"/>
      </patternFill>
    </fill>
    <fill>
      <patternFill patternType="solid">
        <fgColor rgb="FFA5A5A5"/>
      </patternFill>
    </fill>
    <fill>
      <patternFill patternType="solid">
        <fgColor theme="0" tint="-0.249977111117893"/>
        <bgColor indexed="64"/>
      </patternFill>
    </fill>
    <fill>
      <patternFill patternType="solid">
        <fgColor theme="0" tint="-4.9989318521683403E-2"/>
        <bgColor indexed="64"/>
      </patternFill>
    </fill>
    <fill>
      <patternFill patternType="mediumGray"/>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s>
  <borders count="37">
    <border>
      <left/>
      <right/>
      <top/>
      <bottom/>
      <diagonal/>
    </border>
    <border>
      <left style="double">
        <color rgb="FF3F3F3F"/>
      </left>
      <right style="double">
        <color rgb="FF3F3F3F"/>
      </right>
      <top style="double">
        <color rgb="FF3F3F3F"/>
      </top>
      <bottom style="double">
        <color rgb="FF3F3F3F"/>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3">
    <xf numFmtId="0" fontId="0" fillId="0" borderId="0"/>
    <xf numFmtId="0" fontId="2" fillId="3" borderId="1" applyNumberFormat="0" applyAlignment="0" applyProtection="0"/>
    <xf numFmtId="0" fontId="12" fillId="3" borderId="1" applyNumberFormat="0" applyAlignment="0" applyProtection="0"/>
    <xf numFmtId="44" fontId="13" fillId="0" borderId="0" applyFont="0" applyFill="0" applyBorder="0" applyAlignment="0" applyProtection="0"/>
    <xf numFmtId="0" fontId="14" fillId="0" borderId="0" applyNumberFormat="0" applyFill="0" applyBorder="0" applyAlignment="0" applyProtection="0"/>
    <xf numFmtId="0" fontId="15" fillId="2" borderId="0" applyNumberFormat="0" applyBorder="0" applyAlignment="0" applyProtection="0"/>
    <xf numFmtId="0" fontId="13" fillId="0" borderId="0"/>
    <xf numFmtId="0" fontId="7" fillId="0" borderId="0"/>
    <xf numFmtId="0" fontId="16" fillId="0" borderId="0"/>
    <xf numFmtId="0" fontId="1" fillId="0" borderId="0"/>
    <xf numFmtId="44"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178">
    <xf numFmtId="0" fontId="0" fillId="0" borderId="0" xfId="0"/>
    <xf numFmtId="0" fontId="0" fillId="0" borderId="0" xfId="0" applyAlignment="1">
      <alignment horizontal="center" vertical="top"/>
    </xf>
    <xf numFmtId="0" fontId="0" fillId="0" borderId="0" xfId="0" applyAlignment="1">
      <alignment horizontal="left" vertical="top"/>
    </xf>
    <xf numFmtId="0" fontId="4" fillId="0" borderId="2" xfId="0" applyFont="1" applyBorder="1" applyAlignment="1"/>
    <xf numFmtId="0" fontId="5" fillId="0" borderId="3" xfId="0" applyFont="1" applyBorder="1" applyAlignment="1"/>
    <xf numFmtId="0" fontId="4" fillId="0" borderId="6" xfId="0" applyFont="1" applyBorder="1" applyAlignment="1"/>
    <xf numFmtId="0" fontId="5" fillId="0" borderId="7" xfId="0" applyFont="1" applyBorder="1" applyAlignment="1"/>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4" fillId="0" borderId="15" xfId="0" applyFont="1" applyBorder="1" applyAlignment="1">
      <alignment horizontal="left" vertical="top" wrapText="1"/>
    </xf>
    <xf numFmtId="0" fontId="5" fillId="0" borderId="16" xfId="0" applyFont="1" applyBorder="1" applyAlignment="1">
      <alignment horizontal="left" vertical="top" wrapText="1"/>
    </xf>
    <xf numFmtId="17" fontId="5" fillId="0" borderId="16" xfId="0" applyNumberFormat="1" applyFont="1" applyBorder="1" applyAlignment="1">
      <alignment horizontal="center" vertical="top"/>
    </xf>
    <xf numFmtId="17" fontId="5" fillId="0" borderId="16" xfId="0" applyNumberFormat="1" applyFont="1" applyBorder="1" applyAlignment="1">
      <alignment horizontal="center" vertical="top" wrapText="1"/>
    </xf>
    <xf numFmtId="0" fontId="5" fillId="0" borderId="17" xfId="0" applyFont="1" applyBorder="1" applyAlignment="1">
      <alignment horizontal="left" vertical="top" wrapText="1"/>
    </xf>
    <xf numFmtId="0" fontId="6" fillId="7" borderId="21" xfId="0" applyFont="1" applyFill="1" applyBorder="1" applyAlignment="1">
      <alignment horizontal="left" vertical="top" wrapText="1"/>
    </xf>
    <xf numFmtId="0" fontId="7" fillId="7" borderId="22" xfId="0" applyFont="1" applyFill="1" applyBorder="1" applyAlignment="1">
      <alignment horizontal="left" vertical="center" wrapText="1"/>
    </xf>
    <xf numFmtId="17" fontId="7" fillId="7" borderId="22" xfId="0" applyNumberFormat="1" applyFont="1" applyFill="1" applyBorder="1" applyAlignment="1">
      <alignment horizontal="center" vertical="top"/>
    </xf>
    <xf numFmtId="0" fontId="7" fillId="7" borderId="22" xfId="0" applyFont="1" applyFill="1" applyBorder="1" applyAlignment="1">
      <alignment horizontal="center" vertical="top" wrapText="1"/>
    </xf>
    <xf numFmtId="0" fontId="7" fillId="7" borderId="23" xfId="0" applyFont="1" applyFill="1" applyBorder="1" applyAlignment="1">
      <alignment horizontal="left" vertical="top" wrapText="1"/>
    </xf>
    <xf numFmtId="0" fontId="6" fillId="7" borderId="15" xfId="0" applyFont="1" applyFill="1" applyBorder="1" applyAlignment="1">
      <alignment horizontal="left" vertical="top" wrapText="1"/>
    </xf>
    <xf numFmtId="0" fontId="7" fillId="7" borderId="16" xfId="0" applyFont="1" applyFill="1" applyBorder="1" applyAlignment="1">
      <alignment horizontal="left" vertical="top" wrapText="1"/>
    </xf>
    <xf numFmtId="0" fontId="6" fillId="7" borderId="16" xfId="0" applyFont="1" applyFill="1" applyBorder="1" applyAlignment="1">
      <alignment horizontal="center" vertical="top" wrapText="1"/>
    </xf>
    <xf numFmtId="0" fontId="7" fillId="7" borderId="16" xfId="0" applyFont="1" applyFill="1" applyBorder="1" applyAlignment="1">
      <alignment horizontal="center" vertical="top" wrapText="1"/>
    </xf>
    <xf numFmtId="0" fontId="7" fillId="7" borderId="17" xfId="0" applyFont="1" applyFill="1" applyBorder="1" applyAlignment="1">
      <alignment horizontal="left" vertical="top" wrapText="1"/>
    </xf>
    <xf numFmtId="0" fontId="6" fillId="5" borderId="6" xfId="0" applyFont="1" applyFill="1" applyBorder="1"/>
    <xf numFmtId="0" fontId="6" fillId="5" borderId="24" xfId="0" applyFont="1" applyFill="1" applyBorder="1" applyAlignment="1">
      <alignment horizontal="center" vertical="top" wrapText="1"/>
    </xf>
    <xf numFmtId="0" fontId="7" fillId="0" borderId="26" xfId="0" applyFont="1" applyBorder="1" applyAlignment="1">
      <alignment horizontal="center" vertical="center" wrapText="1"/>
    </xf>
    <xf numFmtId="0" fontId="5" fillId="0" borderId="27" xfId="0" applyFont="1" applyBorder="1" applyAlignment="1">
      <alignment vertical="center" wrapText="1"/>
    </xf>
    <xf numFmtId="0" fontId="7" fillId="0" borderId="8" xfId="0" applyFont="1" applyBorder="1" applyAlignment="1">
      <alignment horizontal="center" vertical="top" wrapText="1"/>
    </xf>
    <xf numFmtId="0" fontId="7" fillId="0" borderId="9" xfId="0" applyFont="1" applyBorder="1" applyAlignment="1">
      <alignment horizontal="left" vertical="top" wrapText="1"/>
    </xf>
    <xf numFmtId="0" fontId="7" fillId="0" borderId="27" xfId="0" applyFont="1" applyBorder="1" applyAlignment="1">
      <alignment horizontal="left" vertical="top" wrapText="1"/>
    </xf>
    <xf numFmtId="0" fontId="7" fillId="0" borderId="28" xfId="0" applyFont="1" applyBorder="1" applyAlignment="1">
      <alignment horizontal="center" vertical="top" wrapText="1"/>
    </xf>
    <xf numFmtId="0" fontId="5" fillId="0" borderId="27" xfId="0" applyFont="1" applyBorder="1" applyAlignment="1">
      <alignment vertical="top" wrapText="1"/>
    </xf>
    <xf numFmtId="0" fontId="7" fillId="0" borderId="7" xfId="0" applyFont="1" applyBorder="1" applyAlignment="1">
      <alignment horizontal="center" vertical="top" wrapText="1"/>
    </xf>
    <xf numFmtId="0" fontId="5" fillId="0" borderId="8" xfId="0" applyFont="1" applyBorder="1" applyAlignment="1">
      <alignment vertical="top" wrapText="1"/>
    </xf>
    <xf numFmtId="0" fontId="7" fillId="0" borderId="29" xfId="0" applyFont="1" applyBorder="1" applyAlignment="1">
      <alignment horizontal="left" vertical="top" wrapText="1"/>
    </xf>
    <xf numFmtId="0" fontId="7" fillId="0" borderId="29" xfId="0" applyFont="1" applyBorder="1" applyAlignment="1">
      <alignment horizontal="center" vertical="top" wrapText="1"/>
    </xf>
    <xf numFmtId="0" fontId="5" fillId="0" borderId="8" xfId="0" applyFont="1" applyBorder="1" applyAlignment="1">
      <alignment horizontal="left" vertical="top" wrapText="1"/>
    </xf>
    <xf numFmtId="0" fontId="7" fillId="0" borderId="27" xfId="0" applyFont="1" applyBorder="1" applyAlignment="1">
      <alignment vertical="top" wrapText="1"/>
    </xf>
    <xf numFmtId="0" fontId="7" fillId="0" borderId="25" xfId="0" applyFont="1" applyBorder="1" applyAlignment="1">
      <alignment horizontal="left" vertical="top" wrapText="1"/>
    </xf>
    <xf numFmtId="0" fontId="7" fillId="0" borderId="8" xfId="0" applyFont="1" applyBorder="1" applyAlignment="1">
      <alignment horizontal="left" vertical="top" wrapText="1"/>
    </xf>
    <xf numFmtId="0" fontId="7" fillId="0" borderId="33" xfId="0" applyFont="1" applyBorder="1" applyAlignment="1">
      <alignment horizontal="center" vertical="top" wrapText="1"/>
    </xf>
    <xf numFmtId="0" fontId="8" fillId="0" borderId="16" xfId="0" applyFont="1" applyBorder="1" applyAlignment="1">
      <alignment horizontal="center" vertical="top" wrapText="1"/>
    </xf>
    <xf numFmtId="0" fontId="8" fillId="0" borderId="17" xfId="0" applyFont="1" applyBorder="1" applyAlignment="1">
      <alignment horizontal="left" vertical="top" wrapText="1"/>
    </xf>
    <xf numFmtId="0" fontId="5" fillId="0" borderId="34" xfId="0" applyFont="1" applyBorder="1" applyAlignment="1">
      <alignment horizontal="left" vertical="top" wrapText="1"/>
    </xf>
    <xf numFmtId="0" fontId="7" fillId="0" borderId="35" xfId="0" applyFont="1" applyBorder="1" applyAlignment="1">
      <alignment horizontal="center" vertical="top" wrapText="1"/>
    </xf>
    <xf numFmtId="0" fontId="7" fillId="0" borderId="16" xfId="0" applyFont="1" applyBorder="1" applyAlignment="1">
      <alignment horizontal="center" vertical="top" wrapText="1"/>
    </xf>
    <xf numFmtId="0" fontId="7" fillId="0" borderId="36" xfId="0" applyFont="1" applyBorder="1" applyAlignment="1">
      <alignment horizontal="left" vertical="top" wrapText="1"/>
    </xf>
    <xf numFmtId="44" fontId="17" fillId="4" borderId="8" xfId="10" applyFont="1" applyFill="1" applyBorder="1" applyAlignment="1">
      <alignment wrapText="1"/>
    </xf>
    <xf numFmtId="0" fontId="17" fillId="0" borderId="8" xfId="9" applyFont="1" applyFill="1" applyBorder="1" applyAlignment="1">
      <alignment vertical="center" wrapText="1"/>
    </xf>
    <xf numFmtId="44" fontId="17" fillId="0" borderId="8" xfId="10" applyFont="1" applyFill="1" applyBorder="1" applyAlignment="1">
      <alignment horizontal="center" vertical="center" wrapText="1"/>
    </xf>
    <xf numFmtId="0" fontId="5" fillId="0" borderId="0" xfId="8" applyFont="1" applyAlignment="1">
      <alignment horizontal="left" vertical="center"/>
    </xf>
    <xf numFmtId="0" fontId="5" fillId="0" borderId="0" xfId="8" applyFont="1" applyFill="1" applyBorder="1" applyAlignment="1">
      <alignment horizontal="left" vertical="center"/>
    </xf>
    <xf numFmtId="0" fontId="5" fillId="0" borderId="0" xfId="8" applyFont="1" applyFill="1" applyAlignment="1">
      <alignment horizontal="left" vertical="center"/>
    </xf>
    <xf numFmtId="0" fontId="4" fillId="0" borderId="0" xfId="8" applyFont="1"/>
    <xf numFmtId="0" fontId="5" fillId="0" borderId="0" xfId="8" applyFont="1"/>
    <xf numFmtId="14" fontId="5" fillId="0" borderId="0" xfId="8" applyNumberFormat="1" applyFont="1" applyAlignment="1">
      <alignment horizontal="left" vertical="center"/>
    </xf>
    <xf numFmtId="0" fontId="4" fillId="8" borderId="0" xfId="8" applyFont="1" applyFill="1" applyAlignment="1">
      <alignment vertical="center"/>
    </xf>
    <xf numFmtId="0" fontId="4" fillId="8" borderId="0" xfId="8" applyFont="1" applyFill="1" applyBorder="1" applyAlignment="1">
      <alignment vertical="center"/>
    </xf>
    <xf numFmtId="0" fontId="4" fillId="0" borderId="0" xfId="8" applyFont="1" applyFill="1" applyAlignment="1">
      <alignment vertical="center"/>
    </xf>
    <xf numFmtId="0" fontId="4" fillId="0" borderId="0" xfId="8" applyFont="1" applyFill="1" applyAlignment="1">
      <alignment horizontal="left" vertical="center"/>
    </xf>
    <xf numFmtId="0" fontId="4" fillId="0" borderId="0" xfId="8" applyFont="1" applyFill="1" applyBorder="1" applyAlignment="1">
      <alignment horizontal="left" vertical="center"/>
    </xf>
    <xf numFmtId="0" fontId="4" fillId="0" borderId="0" xfId="8" applyFont="1" applyFill="1" applyAlignment="1"/>
    <xf numFmtId="0" fontId="20" fillId="0" borderId="0" xfId="8" applyFont="1"/>
    <xf numFmtId="0" fontId="21" fillId="0" borderId="0" xfId="8" applyFont="1" applyAlignment="1"/>
    <xf numFmtId="0" fontId="20" fillId="0" borderId="0" xfId="8" applyFont="1" applyAlignment="1">
      <alignment horizontal="left" vertical="center"/>
    </xf>
    <xf numFmtId="0" fontId="20" fillId="0" borderId="0" xfId="8" applyFont="1" applyFill="1" applyBorder="1" applyAlignment="1">
      <alignment horizontal="left" vertical="center"/>
    </xf>
    <xf numFmtId="0" fontId="20" fillId="0" borderId="0" xfId="8" applyFont="1" applyFill="1" applyAlignment="1">
      <alignment horizontal="left" vertical="center"/>
    </xf>
    <xf numFmtId="0" fontId="22" fillId="0" borderId="0" xfId="8" applyFont="1"/>
    <xf numFmtId="0" fontId="4" fillId="4" borderId="8" xfId="8" applyFont="1" applyFill="1" applyBorder="1" applyAlignment="1">
      <alignment horizontal="center" vertical="center" wrapText="1"/>
    </xf>
    <xf numFmtId="0" fontId="17" fillId="0" borderId="8" xfId="9" applyFont="1" applyFill="1" applyBorder="1" applyAlignment="1">
      <alignment horizontal="center" vertical="center" wrapText="1"/>
    </xf>
    <xf numFmtId="0" fontId="17" fillId="7" borderId="8" xfId="9" applyFont="1" applyFill="1" applyBorder="1" applyAlignment="1">
      <alignment vertical="center" wrapText="1"/>
    </xf>
    <xf numFmtId="0" fontId="17" fillId="7" borderId="8" xfId="9" applyFont="1" applyFill="1" applyBorder="1" applyAlignment="1">
      <alignment vertical="top" wrapText="1"/>
    </xf>
    <xf numFmtId="0" fontId="5" fillId="0" borderId="8" xfId="8" applyFont="1" applyBorder="1" applyAlignment="1">
      <alignment horizontal="center" vertical="center" wrapText="1"/>
    </xf>
    <xf numFmtId="0" fontId="17" fillId="0" borderId="8" xfId="9" applyFont="1" applyFill="1" applyBorder="1" applyAlignment="1">
      <alignment horizontal="center" vertical="center"/>
    </xf>
    <xf numFmtId="0" fontId="24" fillId="7" borderId="8" xfId="9" applyFont="1" applyFill="1" applyBorder="1" applyAlignment="1">
      <alignment vertical="top" wrapText="1"/>
    </xf>
    <xf numFmtId="0" fontId="20" fillId="4" borderId="8" xfId="8" applyFont="1" applyFill="1" applyBorder="1"/>
    <xf numFmtId="0" fontId="4" fillId="4" borderId="8" xfId="8" applyFont="1" applyFill="1" applyBorder="1" applyAlignment="1">
      <alignment horizontal="right" vertical="center" wrapText="1"/>
    </xf>
    <xf numFmtId="44" fontId="17" fillId="4" borderId="8" xfId="8" applyNumberFormat="1" applyFont="1" applyFill="1" applyBorder="1" applyAlignment="1">
      <alignment horizontal="left" vertical="center"/>
    </xf>
    <xf numFmtId="0" fontId="4" fillId="4" borderId="8" xfId="8" applyFont="1" applyFill="1" applyBorder="1" applyAlignment="1">
      <alignment horizontal="center" vertical="center"/>
    </xf>
    <xf numFmtId="44" fontId="17" fillId="0" borderId="8" xfId="8" applyNumberFormat="1" applyFont="1" applyFill="1" applyBorder="1" applyAlignment="1">
      <alignment horizontal="center" vertical="center" wrapText="1"/>
    </xf>
    <xf numFmtId="44" fontId="17" fillId="4" borderId="8" xfId="8" applyNumberFormat="1" applyFont="1" applyFill="1" applyBorder="1" applyAlignment="1">
      <alignment horizontal="left" vertical="center" wrapText="1"/>
    </xf>
    <xf numFmtId="44" fontId="17" fillId="0" borderId="8" xfId="8" applyNumberFormat="1" applyFont="1" applyBorder="1" applyAlignment="1">
      <alignment horizontal="center" vertical="center" wrapText="1"/>
    </xf>
    <xf numFmtId="44" fontId="5" fillId="4" borderId="8" xfId="8" applyNumberFormat="1" applyFont="1" applyFill="1" applyBorder="1" applyAlignment="1">
      <alignment horizontal="left" vertical="center"/>
    </xf>
    <xf numFmtId="0" fontId="17" fillId="0" borderId="8" xfId="9" applyFont="1" applyBorder="1" applyAlignment="1">
      <alignment vertical="center" wrapText="1"/>
    </xf>
    <xf numFmtId="44" fontId="5" fillId="0" borderId="8" xfId="8" applyNumberFormat="1" applyFont="1" applyFill="1" applyBorder="1" applyAlignment="1">
      <alignment horizontal="center" vertical="center" wrapText="1"/>
    </xf>
    <xf numFmtId="0" fontId="4" fillId="0" borderId="8" xfId="8" applyFont="1" applyFill="1" applyBorder="1" applyAlignment="1">
      <alignment horizontal="center" vertical="center" wrapText="1"/>
    </xf>
    <xf numFmtId="44" fontId="17" fillId="0" borderId="8" xfId="8" applyNumberFormat="1" applyFont="1" applyFill="1" applyBorder="1" applyAlignment="1">
      <alignment horizontal="center" vertical="center"/>
    </xf>
    <xf numFmtId="0" fontId="17" fillId="0" borderId="8" xfId="8" applyFont="1" applyFill="1" applyBorder="1" applyAlignment="1">
      <alignment vertical="center" wrapText="1"/>
    </xf>
    <xf numFmtId="44" fontId="17" fillId="0" borderId="8" xfId="10" applyFont="1" applyBorder="1" applyAlignment="1">
      <alignment horizontal="center" vertical="center" wrapText="1"/>
    </xf>
    <xf numFmtId="0" fontId="23" fillId="7" borderId="8" xfId="9" applyFont="1" applyFill="1" applyBorder="1" applyAlignment="1">
      <alignment vertical="center" wrapText="1"/>
    </xf>
    <xf numFmtId="0" fontId="17" fillId="7" borderId="8" xfId="9" applyFont="1" applyFill="1" applyBorder="1" applyAlignment="1">
      <alignment horizontal="center" vertical="center"/>
    </xf>
    <xf numFmtId="44" fontId="17" fillId="0" borderId="8" xfId="8" applyNumberFormat="1" applyFont="1" applyBorder="1" applyAlignment="1">
      <alignment horizontal="center" vertical="center"/>
    </xf>
    <xf numFmtId="0" fontId="20" fillId="0" borderId="8" xfId="8" applyFont="1" applyBorder="1"/>
    <xf numFmtId="0" fontId="17" fillId="0" borderId="8" xfId="8" applyFont="1" applyBorder="1" applyAlignment="1">
      <alignment wrapText="1"/>
    </xf>
    <xf numFmtId="0" fontId="5" fillId="0" borderId="8" xfId="8" applyFont="1" applyBorder="1" applyAlignment="1">
      <alignment horizontal="center" vertical="center"/>
    </xf>
    <xf numFmtId="0" fontId="20" fillId="0" borderId="8" xfId="8" applyFont="1" applyFill="1" applyBorder="1"/>
    <xf numFmtId="0" fontId="23" fillId="0" borderId="8" xfId="8" applyFont="1" applyFill="1" applyBorder="1" applyAlignment="1">
      <alignment horizontal="right" wrapText="1"/>
    </xf>
    <xf numFmtId="44" fontId="5" fillId="0" borderId="8" xfId="8" applyNumberFormat="1" applyFont="1" applyFill="1" applyBorder="1" applyAlignment="1">
      <alignment horizontal="center" vertical="center"/>
    </xf>
    <xf numFmtId="0" fontId="5" fillId="0" borderId="8" xfId="8" applyFont="1" applyFill="1" applyBorder="1" applyAlignment="1">
      <alignment horizontal="center" vertical="center"/>
    </xf>
    <xf numFmtId="0" fontId="20" fillId="0" borderId="0" xfId="8" applyFont="1" applyFill="1"/>
    <xf numFmtId="0" fontId="20" fillId="10" borderId="8" xfId="8" applyFont="1" applyFill="1" applyBorder="1"/>
    <xf numFmtId="0" fontId="4" fillId="10" borderId="8" xfId="8" applyFont="1" applyFill="1" applyBorder="1" applyAlignment="1">
      <alignment horizontal="right" vertical="center" wrapText="1"/>
    </xf>
    <xf numFmtId="44" fontId="5" fillId="10" borderId="8" xfId="8" applyNumberFormat="1" applyFont="1" applyFill="1" applyBorder="1" applyAlignment="1">
      <alignment horizontal="center" vertical="center"/>
    </xf>
    <xf numFmtId="44" fontId="17" fillId="10" borderId="8" xfId="8" applyNumberFormat="1" applyFont="1" applyFill="1" applyBorder="1" applyAlignment="1">
      <alignment horizontal="center" vertical="center"/>
    </xf>
    <xf numFmtId="44" fontId="17" fillId="10" borderId="8" xfId="8" applyNumberFormat="1" applyFont="1" applyFill="1" applyBorder="1" applyAlignment="1">
      <alignment horizontal="left" vertical="center"/>
    </xf>
    <xf numFmtId="0" fontId="4" fillId="10" borderId="8" xfId="8" applyFont="1" applyFill="1" applyBorder="1" applyAlignment="1">
      <alignment horizontal="center" vertical="center"/>
    </xf>
    <xf numFmtId="0" fontId="4" fillId="0" borderId="8" xfId="8" applyFont="1" applyFill="1" applyBorder="1" applyAlignment="1">
      <alignment horizontal="right" wrapText="1"/>
    </xf>
    <xf numFmtId="0" fontId="20" fillId="0" borderId="0" xfId="8" applyFont="1" applyBorder="1"/>
    <xf numFmtId="0" fontId="25" fillId="0" borderId="8" xfId="9" applyFont="1" applyBorder="1" applyAlignment="1">
      <alignment horizontal="center" vertical="center" wrapText="1"/>
    </xf>
    <xf numFmtId="0" fontId="4" fillId="4" borderId="8" xfId="8" applyFont="1" applyFill="1" applyBorder="1" applyAlignment="1">
      <alignment horizontal="left" vertical="center" wrapText="1"/>
    </xf>
    <xf numFmtId="0" fontId="4" fillId="4" borderId="8" xfId="8" applyFont="1" applyFill="1" applyBorder="1"/>
    <xf numFmtId="43" fontId="5" fillId="0" borderId="0" xfId="12" applyFont="1" applyAlignment="1">
      <alignment horizontal="left" vertical="center"/>
    </xf>
    <xf numFmtId="43" fontId="5" fillId="0" borderId="0" xfId="12" applyFont="1" applyFill="1" applyAlignment="1">
      <alignment horizontal="left" vertical="center"/>
    </xf>
    <xf numFmtId="44" fontId="5" fillId="0" borderId="0" xfId="8" applyNumberFormat="1" applyFont="1"/>
    <xf numFmtId="0" fontId="20" fillId="0" borderId="8" xfId="8" applyFont="1" applyFill="1" applyBorder="1" applyAlignment="1">
      <alignment horizontal="left" vertical="center"/>
    </xf>
    <xf numFmtId="44" fontId="17" fillId="0" borderId="8" xfId="10" applyNumberFormat="1" applyFont="1" applyFill="1" applyBorder="1" applyAlignment="1">
      <alignment horizontal="center" vertical="center" wrapText="1"/>
    </xf>
    <xf numFmtId="0" fontId="6" fillId="5" borderId="25" xfId="0" applyFont="1" applyFill="1" applyBorder="1" applyAlignment="1">
      <alignment horizontal="left" vertical="top" wrapText="1"/>
    </xf>
    <xf numFmtId="0" fontId="5" fillId="0" borderId="7" xfId="8" applyFont="1" applyBorder="1" applyAlignment="1">
      <alignment horizontal="center" vertical="center" wrapText="1"/>
    </xf>
    <xf numFmtId="0" fontId="4" fillId="0" borderId="8" xfId="8" applyFont="1" applyBorder="1" applyAlignment="1">
      <alignment horizontal="center" vertical="center" wrapText="1"/>
    </xf>
    <xf numFmtId="0" fontId="5" fillId="0" borderId="0" xfId="8" applyNumberFormat="1" applyFont="1"/>
    <xf numFmtId="43" fontId="5" fillId="0" borderId="0" xfId="12" applyFont="1"/>
    <xf numFmtId="43" fontId="26" fillId="0" borderId="0" xfId="12" applyFont="1"/>
    <xf numFmtId="43" fontId="20" fillId="0" borderId="0" xfId="8" applyNumberFormat="1" applyFont="1"/>
    <xf numFmtId="0" fontId="17" fillId="8" borderId="8" xfId="9" applyFont="1" applyFill="1" applyBorder="1" applyAlignment="1">
      <alignment horizontal="center" vertical="center" wrapText="1"/>
    </xf>
    <xf numFmtId="0" fontId="23" fillId="8" borderId="8" xfId="9" applyFont="1" applyFill="1" applyBorder="1" applyAlignment="1">
      <alignment vertical="center" wrapText="1"/>
    </xf>
    <xf numFmtId="44" fontId="17" fillId="8" borderId="8" xfId="8" applyNumberFormat="1" applyFont="1" applyFill="1" applyBorder="1" applyAlignment="1">
      <alignment horizontal="center" vertical="center" wrapText="1"/>
    </xf>
    <xf numFmtId="0" fontId="17" fillId="8" borderId="8" xfId="9" applyFont="1" applyFill="1" applyBorder="1" applyAlignment="1">
      <alignment horizontal="center" vertical="center"/>
    </xf>
    <xf numFmtId="0" fontId="17" fillId="8" borderId="8" xfId="9" applyFont="1" applyFill="1" applyBorder="1" applyAlignment="1">
      <alignment vertical="center" wrapText="1"/>
    </xf>
    <xf numFmtId="0" fontId="17" fillId="0" borderId="8" xfId="9" applyFont="1" applyFill="1" applyBorder="1" applyAlignment="1">
      <alignment vertical="top" wrapText="1"/>
    </xf>
    <xf numFmtId="0" fontId="5" fillId="0" borderId="8" xfId="8" applyFont="1" applyFill="1" applyBorder="1" applyAlignment="1">
      <alignment horizontal="center" vertical="center" wrapText="1"/>
    </xf>
    <xf numFmtId="0" fontId="24" fillId="0" borderId="8" xfId="9" applyFont="1" applyFill="1" applyBorder="1" applyAlignment="1">
      <alignment vertical="top" wrapText="1"/>
    </xf>
    <xf numFmtId="44" fontId="17" fillId="0" borderId="0" xfId="10" applyFont="1" applyFill="1" applyBorder="1" applyAlignment="1">
      <alignment horizontal="center" vertical="center" wrapText="1"/>
    </xf>
    <xf numFmtId="0" fontId="4" fillId="8" borderId="8" xfId="8" applyFont="1" applyFill="1" applyBorder="1" applyAlignment="1">
      <alignment horizontal="center" vertical="center" wrapText="1"/>
    </xf>
    <xf numFmtId="0" fontId="3" fillId="0" borderId="0" xfId="0" applyFont="1" applyAlignment="1">
      <alignment horizontal="center"/>
    </xf>
    <xf numFmtId="0" fontId="4" fillId="0" borderId="4" xfId="0" applyFont="1" applyBorder="1" applyAlignment="1"/>
    <xf numFmtId="0" fontId="5" fillId="0" borderId="4" xfId="0" applyFont="1" applyBorder="1" applyAlignment="1"/>
    <xf numFmtId="0" fontId="5" fillId="0" borderId="5" xfId="0" applyFont="1" applyBorder="1" applyAlignment="1"/>
    <xf numFmtId="0" fontId="5" fillId="0" borderId="8" xfId="0" applyFont="1" applyBorder="1" applyAlignment="1"/>
    <xf numFmtId="0" fontId="5" fillId="0" borderId="9" xfId="0" applyFont="1" applyBorder="1" applyAlignment="1"/>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1" xfId="0" applyFont="1" applyFill="1" applyBorder="1" applyAlignment="1">
      <alignment horizontal="center" vertical="center"/>
    </xf>
    <xf numFmtId="0" fontId="5"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5" fillId="4" borderId="12" xfId="0" applyFont="1" applyFill="1" applyBorder="1" applyAlignment="1">
      <alignment horizontal="center" vertical="center"/>
    </xf>
    <xf numFmtId="0" fontId="6" fillId="5" borderId="6" xfId="0" applyFont="1" applyFill="1" applyBorder="1" applyAlignment="1">
      <alignment horizontal="left" vertical="top" wrapText="1"/>
    </xf>
    <xf numFmtId="0" fontId="6" fillId="5" borderId="24" xfId="0" applyFont="1" applyFill="1" applyBorder="1" applyAlignment="1">
      <alignment horizontal="left" vertical="top" wrapText="1"/>
    </xf>
    <xf numFmtId="0" fontId="6" fillId="5" borderId="25" xfId="0" applyFont="1" applyFill="1" applyBorder="1" applyAlignment="1">
      <alignment horizontal="left" vertical="top" wrapText="1"/>
    </xf>
    <xf numFmtId="0" fontId="4" fillId="5" borderId="2" xfId="0" applyFont="1" applyFill="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6" borderId="18" xfId="0" applyFont="1" applyFill="1" applyBorder="1" applyAlignment="1">
      <alignment horizontal="right" vertical="center" wrapText="1"/>
    </xf>
    <xf numFmtId="0" fontId="5" fillId="6" borderId="19" xfId="0" applyFont="1" applyFill="1" applyBorder="1" applyAlignment="1">
      <alignment wrapText="1"/>
    </xf>
    <xf numFmtId="0" fontId="5" fillId="6" borderId="20" xfId="0" applyFont="1" applyFill="1" applyBorder="1" applyAlignment="1">
      <alignment wrapText="1"/>
    </xf>
    <xf numFmtId="0" fontId="4" fillId="5" borderId="2" xfId="0" applyFont="1" applyFill="1" applyBorder="1" applyAlignment="1">
      <alignment horizontal="left" vertical="top" wrapText="1"/>
    </xf>
    <xf numFmtId="0" fontId="4" fillId="5" borderId="13" xfId="0" applyFont="1" applyFill="1" applyBorder="1" applyAlignment="1">
      <alignment horizontal="left" vertical="top" wrapText="1"/>
    </xf>
    <xf numFmtId="0" fontId="5" fillId="0" borderId="14" xfId="0" applyFont="1" applyBorder="1" applyAlignment="1">
      <alignment horizontal="left" vertical="top" wrapText="1"/>
    </xf>
    <xf numFmtId="0" fontId="0" fillId="6" borderId="18" xfId="0" applyFont="1" applyFill="1" applyBorder="1" applyAlignment="1">
      <alignment horizontal="right" vertical="center" wrapText="1"/>
    </xf>
    <xf numFmtId="0" fontId="0" fillId="6" borderId="19" xfId="0" applyFont="1" applyFill="1" applyBorder="1" applyAlignment="1">
      <alignment wrapText="1"/>
    </xf>
    <xf numFmtId="0" fontId="0" fillId="6" borderId="20" xfId="0" applyFont="1" applyFill="1" applyBorder="1" applyAlignment="1">
      <alignment wrapText="1"/>
    </xf>
    <xf numFmtId="0" fontId="6" fillId="5" borderId="2" xfId="0" applyFont="1" applyFill="1" applyBorder="1" applyAlignment="1">
      <alignment horizontal="left" vertical="top" wrapText="1"/>
    </xf>
    <xf numFmtId="0" fontId="6" fillId="5" borderId="13" xfId="0" applyFont="1" applyFill="1" applyBorder="1" applyAlignment="1">
      <alignment horizontal="left" vertical="top" wrapText="1"/>
    </xf>
    <xf numFmtId="0" fontId="0" fillId="0" borderId="14" xfId="0" applyFont="1" applyBorder="1" applyAlignment="1">
      <alignment horizontal="left" vertical="top" wrapText="1"/>
    </xf>
    <xf numFmtId="0" fontId="6" fillId="5" borderId="14" xfId="0" applyFont="1" applyFill="1" applyBorder="1" applyAlignment="1">
      <alignment horizontal="left" vertical="top" wrapText="1"/>
    </xf>
    <xf numFmtId="0" fontId="6" fillId="5" borderId="30" xfId="0" applyFont="1" applyFill="1" applyBorder="1" applyAlignment="1">
      <alignment horizontal="left" vertical="top" wrapText="1"/>
    </xf>
    <xf numFmtId="0" fontId="6" fillId="5" borderId="31" xfId="0" applyFont="1" applyFill="1" applyBorder="1" applyAlignment="1">
      <alignment horizontal="left" vertical="top" wrapText="1"/>
    </xf>
    <xf numFmtId="0" fontId="6" fillId="5" borderId="32" xfId="0" applyFont="1" applyFill="1" applyBorder="1" applyAlignment="1">
      <alignment horizontal="left" vertical="top" wrapText="1"/>
    </xf>
    <xf numFmtId="0" fontId="5" fillId="0" borderId="27" xfId="8" applyFont="1" applyBorder="1" applyAlignment="1">
      <alignment horizontal="center" vertical="center" wrapText="1"/>
    </xf>
    <xf numFmtId="0" fontId="5" fillId="0" borderId="24" xfId="8" applyFont="1" applyBorder="1" applyAlignment="1">
      <alignment horizontal="center" vertical="center" wrapText="1"/>
    </xf>
    <xf numFmtId="0" fontId="5" fillId="0" borderId="7" xfId="8" applyFont="1" applyBorder="1" applyAlignment="1">
      <alignment horizontal="center" vertical="center" wrapText="1"/>
    </xf>
    <xf numFmtId="0" fontId="4" fillId="0" borderId="8" xfId="8" applyFont="1" applyBorder="1" applyAlignment="1">
      <alignment horizontal="center" vertical="center" wrapText="1"/>
    </xf>
    <xf numFmtId="0" fontId="5" fillId="0" borderId="0" xfId="8" applyFont="1" applyAlignment="1">
      <alignment horizontal="left"/>
    </xf>
    <xf numFmtId="14" fontId="19" fillId="0" borderId="0" xfId="8" applyNumberFormat="1" applyFont="1" applyAlignment="1">
      <alignment horizontal="center" vertical="top"/>
    </xf>
    <xf numFmtId="0" fontId="4" fillId="9" borderId="0" xfId="8" applyFont="1" applyFill="1" applyAlignment="1">
      <alignment horizontal="left" vertical="center"/>
    </xf>
    <xf numFmtId="0" fontId="4" fillId="0" borderId="0" xfId="8" applyFont="1" applyFill="1" applyAlignment="1">
      <alignment horizontal="left"/>
    </xf>
    <xf numFmtId="0" fontId="19" fillId="0" borderId="8" xfId="8" applyFont="1" applyBorder="1" applyAlignment="1">
      <alignment horizontal="center" vertical="center" wrapText="1"/>
    </xf>
  </cellXfs>
  <cellStyles count="13">
    <cellStyle name="Check Cell 2" xfId="1"/>
    <cellStyle name="Check Cell 3" xfId="2"/>
    <cellStyle name="Comma" xfId="12" builtinId="3"/>
    <cellStyle name="Currency 2" xfId="3"/>
    <cellStyle name="Currency 2 2" xfId="10"/>
    <cellStyle name="Hyperlink 2" xfId="4"/>
    <cellStyle name="Hyperlink 3" xfId="11"/>
    <cellStyle name="Neutral 2" xfId="5"/>
    <cellStyle name="Normal" xfId="0" builtinId="0"/>
    <cellStyle name="Normal 2" xfId="6"/>
    <cellStyle name="Normal 2 2" xfId="9"/>
    <cellStyle name="Normal 3" xfId="7"/>
    <cellStyle name="Normal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7030A0"/>
  </sheetPr>
  <dimension ref="A1:E46"/>
  <sheetViews>
    <sheetView topLeftCell="A13" zoomScaleNormal="100" workbookViewId="0">
      <selection activeCell="C12" sqref="C12"/>
    </sheetView>
  </sheetViews>
  <sheetFormatPr defaultRowHeight="15" x14ac:dyDescent="0.25"/>
  <cols>
    <col min="1" max="1" width="25.28515625" customWidth="1"/>
    <col min="2" max="2" width="62.140625" customWidth="1"/>
    <col min="3" max="3" width="17.5703125" style="1" customWidth="1"/>
    <col min="4" max="4" width="22.42578125" style="1" customWidth="1"/>
    <col min="5" max="5" width="24.28515625" style="2" customWidth="1"/>
    <col min="257" max="257" width="25.28515625" customWidth="1"/>
    <col min="258" max="258" width="62.140625" customWidth="1"/>
    <col min="259" max="259" width="17.5703125" customWidth="1"/>
    <col min="260" max="260" width="22.42578125" customWidth="1"/>
    <col min="261" max="261" width="24.28515625" customWidth="1"/>
    <col min="513" max="513" width="25.28515625" customWidth="1"/>
    <col min="514" max="514" width="62.140625" customWidth="1"/>
    <col min="515" max="515" width="17.5703125" customWidth="1"/>
    <col min="516" max="516" width="22.42578125" customWidth="1"/>
    <col min="517" max="517" width="24.28515625" customWidth="1"/>
    <col min="769" max="769" width="25.28515625" customWidth="1"/>
    <col min="770" max="770" width="62.140625" customWidth="1"/>
    <col min="771" max="771" width="17.5703125" customWidth="1"/>
    <col min="772" max="772" width="22.42578125" customWidth="1"/>
    <col min="773" max="773" width="24.28515625" customWidth="1"/>
    <col min="1025" max="1025" width="25.28515625" customWidth="1"/>
    <col min="1026" max="1026" width="62.140625" customWidth="1"/>
    <col min="1027" max="1027" width="17.5703125" customWidth="1"/>
    <col min="1028" max="1028" width="22.42578125" customWidth="1"/>
    <col min="1029" max="1029" width="24.28515625" customWidth="1"/>
    <col min="1281" max="1281" width="25.28515625" customWidth="1"/>
    <col min="1282" max="1282" width="62.140625" customWidth="1"/>
    <col min="1283" max="1283" width="17.5703125" customWidth="1"/>
    <col min="1284" max="1284" width="22.42578125" customWidth="1"/>
    <col min="1285" max="1285" width="24.28515625" customWidth="1"/>
    <col min="1537" max="1537" width="25.28515625" customWidth="1"/>
    <col min="1538" max="1538" width="62.140625" customWidth="1"/>
    <col min="1539" max="1539" width="17.5703125" customWidth="1"/>
    <col min="1540" max="1540" width="22.42578125" customWidth="1"/>
    <col min="1541" max="1541" width="24.28515625" customWidth="1"/>
    <col min="1793" max="1793" width="25.28515625" customWidth="1"/>
    <col min="1794" max="1794" width="62.140625" customWidth="1"/>
    <col min="1795" max="1795" width="17.5703125" customWidth="1"/>
    <col min="1796" max="1796" width="22.42578125" customWidth="1"/>
    <col min="1797" max="1797" width="24.28515625" customWidth="1"/>
    <col min="2049" max="2049" width="25.28515625" customWidth="1"/>
    <col min="2050" max="2050" width="62.140625" customWidth="1"/>
    <col min="2051" max="2051" width="17.5703125" customWidth="1"/>
    <col min="2052" max="2052" width="22.42578125" customWidth="1"/>
    <col min="2053" max="2053" width="24.28515625" customWidth="1"/>
    <col min="2305" max="2305" width="25.28515625" customWidth="1"/>
    <col min="2306" max="2306" width="62.140625" customWidth="1"/>
    <col min="2307" max="2307" width="17.5703125" customWidth="1"/>
    <col min="2308" max="2308" width="22.42578125" customWidth="1"/>
    <col min="2309" max="2309" width="24.28515625" customWidth="1"/>
    <col min="2561" max="2561" width="25.28515625" customWidth="1"/>
    <col min="2562" max="2562" width="62.140625" customWidth="1"/>
    <col min="2563" max="2563" width="17.5703125" customWidth="1"/>
    <col min="2564" max="2564" width="22.42578125" customWidth="1"/>
    <col min="2565" max="2565" width="24.28515625" customWidth="1"/>
    <col min="2817" max="2817" width="25.28515625" customWidth="1"/>
    <col min="2818" max="2818" width="62.140625" customWidth="1"/>
    <col min="2819" max="2819" width="17.5703125" customWidth="1"/>
    <col min="2820" max="2820" width="22.42578125" customWidth="1"/>
    <col min="2821" max="2821" width="24.28515625" customWidth="1"/>
    <col min="3073" max="3073" width="25.28515625" customWidth="1"/>
    <col min="3074" max="3074" width="62.140625" customWidth="1"/>
    <col min="3075" max="3075" width="17.5703125" customWidth="1"/>
    <col min="3076" max="3076" width="22.42578125" customWidth="1"/>
    <col min="3077" max="3077" width="24.28515625" customWidth="1"/>
    <col min="3329" max="3329" width="25.28515625" customWidth="1"/>
    <col min="3330" max="3330" width="62.140625" customWidth="1"/>
    <col min="3331" max="3331" width="17.5703125" customWidth="1"/>
    <col min="3332" max="3332" width="22.42578125" customWidth="1"/>
    <col min="3333" max="3333" width="24.28515625" customWidth="1"/>
    <col min="3585" max="3585" width="25.28515625" customWidth="1"/>
    <col min="3586" max="3586" width="62.140625" customWidth="1"/>
    <col min="3587" max="3587" width="17.5703125" customWidth="1"/>
    <col min="3588" max="3588" width="22.42578125" customWidth="1"/>
    <col min="3589" max="3589" width="24.28515625" customWidth="1"/>
    <col min="3841" max="3841" width="25.28515625" customWidth="1"/>
    <col min="3842" max="3842" width="62.140625" customWidth="1"/>
    <col min="3843" max="3843" width="17.5703125" customWidth="1"/>
    <col min="3844" max="3844" width="22.42578125" customWidth="1"/>
    <col min="3845" max="3845" width="24.28515625" customWidth="1"/>
    <col min="4097" max="4097" width="25.28515625" customWidth="1"/>
    <col min="4098" max="4098" width="62.140625" customWidth="1"/>
    <col min="4099" max="4099" width="17.5703125" customWidth="1"/>
    <col min="4100" max="4100" width="22.42578125" customWidth="1"/>
    <col min="4101" max="4101" width="24.28515625" customWidth="1"/>
    <col min="4353" max="4353" width="25.28515625" customWidth="1"/>
    <col min="4354" max="4354" width="62.140625" customWidth="1"/>
    <col min="4355" max="4355" width="17.5703125" customWidth="1"/>
    <col min="4356" max="4356" width="22.42578125" customWidth="1"/>
    <col min="4357" max="4357" width="24.28515625" customWidth="1"/>
    <col min="4609" max="4609" width="25.28515625" customWidth="1"/>
    <col min="4610" max="4610" width="62.140625" customWidth="1"/>
    <col min="4611" max="4611" width="17.5703125" customWidth="1"/>
    <col min="4612" max="4612" width="22.42578125" customWidth="1"/>
    <col min="4613" max="4613" width="24.28515625" customWidth="1"/>
    <col min="4865" max="4865" width="25.28515625" customWidth="1"/>
    <col min="4866" max="4866" width="62.140625" customWidth="1"/>
    <col min="4867" max="4867" width="17.5703125" customWidth="1"/>
    <col min="4868" max="4868" width="22.42578125" customWidth="1"/>
    <col min="4869" max="4869" width="24.28515625" customWidth="1"/>
    <col min="5121" max="5121" width="25.28515625" customWidth="1"/>
    <col min="5122" max="5122" width="62.140625" customWidth="1"/>
    <col min="5123" max="5123" width="17.5703125" customWidth="1"/>
    <col min="5124" max="5124" width="22.42578125" customWidth="1"/>
    <col min="5125" max="5125" width="24.28515625" customWidth="1"/>
    <col min="5377" max="5377" width="25.28515625" customWidth="1"/>
    <col min="5378" max="5378" width="62.140625" customWidth="1"/>
    <col min="5379" max="5379" width="17.5703125" customWidth="1"/>
    <col min="5380" max="5380" width="22.42578125" customWidth="1"/>
    <col min="5381" max="5381" width="24.28515625" customWidth="1"/>
    <col min="5633" max="5633" width="25.28515625" customWidth="1"/>
    <col min="5634" max="5634" width="62.140625" customWidth="1"/>
    <col min="5635" max="5635" width="17.5703125" customWidth="1"/>
    <col min="5636" max="5636" width="22.42578125" customWidth="1"/>
    <col min="5637" max="5637" width="24.28515625" customWidth="1"/>
    <col min="5889" max="5889" width="25.28515625" customWidth="1"/>
    <col min="5890" max="5890" width="62.140625" customWidth="1"/>
    <col min="5891" max="5891" width="17.5703125" customWidth="1"/>
    <col min="5892" max="5892" width="22.42578125" customWidth="1"/>
    <col min="5893" max="5893" width="24.28515625" customWidth="1"/>
    <col min="6145" max="6145" width="25.28515625" customWidth="1"/>
    <col min="6146" max="6146" width="62.140625" customWidth="1"/>
    <col min="6147" max="6147" width="17.5703125" customWidth="1"/>
    <col min="6148" max="6148" width="22.42578125" customWidth="1"/>
    <col min="6149" max="6149" width="24.28515625" customWidth="1"/>
    <col min="6401" max="6401" width="25.28515625" customWidth="1"/>
    <col min="6402" max="6402" width="62.140625" customWidth="1"/>
    <col min="6403" max="6403" width="17.5703125" customWidth="1"/>
    <col min="6404" max="6404" width="22.42578125" customWidth="1"/>
    <col min="6405" max="6405" width="24.28515625" customWidth="1"/>
    <col min="6657" max="6657" width="25.28515625" customWidth="1"/>
    <col min="6658" max="6658" width="62.140625" customWidth="1"/>
    <col min="6659" max="6659" width="17.5703125" customWidth="1"/>
    <col min="6660" max="6660" width="22.42578125" customWidth="1"/>
    <col min="6661" max="6661" width="24.28515625" customWidth="1"/>
    <col min="6913" max="6913" width="25.28515625" customWidth="1"/>
    <col min="6914" max="6914" width="62.140625" customWidth="1"/>
    <col min="6915" max="6915" width="17.5703125" customWidth="1"/>
    <col min="6916" max="6916" width="22.42578125" customWidth="1"/>
    <col min="6917" max="6917" width="24.28515625" customWidth="1"/>
    <col min="7169" max="7169" width="25.28515625" customWidth="1"/>
    <col min="7170" max="7170" width="62.140625" customWidth="1"/>
    <col min="7171" max="7171" width="17.5703125" customWidth="1"/>
    <col min="7172" max="7172" width="22.42578125" customWidth="1"/>
    <col min="7173" max="7173" width="24.28515625" customWidth="1"/>
    <col min="7425" max="7425" width="25.28515625" customWidth="1"/>
    <col min="7426" max="7426" width="62.140625" customWidth="1"/>
    <col min="7427" max="7427" width="17.5703125" customWidth="1"/>
    <col min="7428" max="7428" width="22.42578125" customWidth="1"/>
    <col min="7429" max="7429" width="24.28515625" customWidth="1"/>
    <col min="7681" max="7681" width="25.28515625" customWidth="1"/>
    <col min="7682" max="7682" width="62.140625" customWidth="1"/>
    <col min="7683" max="7683" width="17.5703125" customWidth="1"/>
    <col min="7684" max="7684" width="22.42578125" customWidth="1"/>
    <col min="7685" max="7685" width="24.28515625" customWidth="1"/>
    <col min="7937" max="7937" width="25.28515625" customWidth="1"/>
    <col min="7938" max="7938" width="62.140625" customWidth="1"/>
    <col min="7939" max="7939" width="17.5703125" customWidth="1"/>
    <col min="7940" max="7940" width="22.42578125" customWidth="1"/>
    <col min="7941" max="7941" width="24.28515625" customWidth="1"/>
    <col min="8193" max="8193" width="25.28515625" customWidth="1"/>
    <col min="8194" max="8194" width="62.140625" customWidth="1"/>
    <col min="8195" max="8195" width="17.5703125" customWidth="1"/>
    <col min="8196" max="8196" width="22.42578125" customWidth="1"/>
    <col min="8197" max="8197" width="24.28515625" customWidth="1"/>
    <col min="8449" max="8449" width="25.28515625" customWidth="1"/>
    <col min="8450" max="8450" width="62.140625" customWidth="1"/>
    <col min="8451" max="8451" width="17.5703125" customWidth="1"/>
    <col min="8452" max="8452" width="22.42578125" customWidth="1"/>
    <col min="8453" max="8453" width="24.28515625" customWidth="1"/>
    <col min="8705" max="8705" width="25.28515625" customWidth="1"/>
    <col min="8706" max="8706" width="62.140625" customWidth="1"/>
    <col min="8707" max="8707" width="17.5703125" customWidth="1"/>
    <col min="8708" max="8708" width="22.42578125" customWidth="1"/>
    <col min="8709" max="8709" width="24.28515625" customWidth="1"/>
    <col min="8961" max="8961" width="25.28515625" customWidth="1"/>
    <col min="8962" max="8962" width="62.140625" customWidth="1"/>
    <col min="8963" max="8963" width="17.5703125" customWidth="1"/>
    <col min="8964" max="8964" width="22.42578125" customWidth="1"/>
    <col min="8965" max="8965" width="24.28515625" customWidth="1"/>
    <col min="9217" max="9217" width="25.28515625" customWidth="1"/>
    <col min="9218" max="9218" width="62.140625" customWidth="1"/>
    <col min="9219" max="9219" width="17.5703125" customWidth="1"/>
    <col min="9220" max="9220" width="22.42578125" customWidth="1"/>
    <col min="9221" max="9221" width="24.28515625" customWidth="1"/>
    <col min="9473" max="9473" width="25.28515625" customWidth="1"/>
    <col min="9474" max="9474" width="62.140625" customWidth="1"/>
    <col min="9475" max="9475" width="17.5703125" customWidth="1"/>
    <col min="9476" max="9476" width="22.42578125" customWidth="1"/>
    <col min="9477" max="9477" width="24.28515625" customWidth="1"/>
    <col min="9729" max="9729" width="25.28515625" customWidth="1"/>
    <col min="9730" max="9730" width="62.140625" customWidth="1"/>
    <col min="9731" max="9731" width="17.5703125" customWidth="1"/>
    <col min="9732" max="9732" width="22.42578125" customWidth="1"/>
    <col min="9733" max="9733" width="24.28515625" customWidth="1"/>
    <col min="9985" max="9985" width="25.28515625" customWidth="1"/>
    <col min="9986" max="9986" width="62.140625" customWidth="1"/>
    <col min="9987" max="9987" width="17.5703125" customWidth="1"/>
    <col min="9988" max="9988" width="22.42578125" customWidth="1"/>
    <col min="9989" max="9989" width="24.28515625" customWidth="1"/>
    <col min="10241" max="10241" width="25.28515625" customWidth="1"/>
    <col min="10242" max="10242" width="62.140625" customWidth="1"/>
    <col min="10243" max="10243" width="17.5703125" customWidth="1"/>
    <col min="10244" max="10244" width="22.42578125" customWidth="1"/>
    <col min="10245" max="10245" width="24.28515625" customWidth="1"/>
    <col min="10497" max="10497" width="25.28515625" customWidth="1"/>
    <col min="10498" max="10498" width="62.140625" customWidth="1"/>
    <col min="10499" max="10499" width="17.5703125" customWidth="1"/>
    <col min="10500" max="10500" width="22.42578125" customWidth="1"/>
    <col min="10501" max="10501" width="24.28515625" customWidth="1"/>
    <col min="10753" max="10753" width="25.28515625" customWidth="1"/>
    <col min="10754" max="10754" width="62.140625" customWidth="1"/>
    <col min="10755" max="10755" width="17.5703125" customWidth="1"/>
    <col min="10756" max="10756" width="22.42578125" customWidth="1"/>
    <col min="10757" max="10757" width="24.28515625" customWidth="1"/>
    <col min="11009" max="11009" width="25.28515625" customWidth="1"/>
    <col min="11010" max="11010" width="62.140625" customWidth="1"/>
    <col min="11011" max="11011" width="17.5703125" customWidth="1"/>
    <col min="11012" max="11012" width="22.42578125" customWidth="1"/>
    <col min="11013" max="11013" width="24.28515625" customWidth="1"/>
    <col min="11265" max="11265" width="25.28515625" customWidth="1"/>
    <col min="11266" max="11266" width="62.140625" customWidth="1"/>
    <col min="11267" max="11267" width="17.5703125" customWidth="1"/>
    <col min="11268" max="11268" width="22.42578125" customWidth="1"/>
    <col min="11269" max="11269" width="24.28515625" customWidth="1"/>
    <col min="11521" max="11521" width="25.28515625" customWidth="1"/>
    <col min="11522" max="11522" width="62.140625" customWidth="1"/>
    <col min="11523" max="11523" width="17.5703125" customWidth="1"/>
    <col min="11524" max="11524" width="22.42578125" customWidth="1"/>
    <col min="11525" max="11525" width="24.28515625" customWidth="1"/>
    <col min="11777" max="11777" width="25.28515625" customWidth="1"/>
    <col min="11778" max="11778" width="62.140625" customWidth="1"/>
    <col min="11779" max="11779" width="17.5703125" customWidth="1"/>
    <col min="11780" max="11780" width="22.42578125" customWidth="1"/>
    <col min="11781" max="11781" width="24.28515625" customWidth="1"/>
    <col min="12033" max="12033" width="25.28515625" customWidth="1"/>
    <col min="12034" max="12034" width="62.140625" customWidth="1"/>
    <col min="12035" max="12035" width="17.5703125" customWidth="1"/>
    <col min="12036" max="12036" width="22.42578125" customWidth="1"/>
    <col min="12037" max="12037" width="24.28515625" customWidth="1"/>
    <col min="12289" max="12289" width="25.28515625" customWidth="1"/>
    <col min="12290" max="12290" width="62.140625" customWidth="1"/>
    <col min="12291" max="12291" width="17.5703125" customWidth="1"/>
    <col min="12292" max="12292" width="22.42578125" customWidth="1"/>
    <col min="12293" max="12293" width="24.28515625" customWidth="1"/>
    <col min="12545" max="12545" width="25.28515625" customWidth="1"/>
    <col min="12546" max="12546" width="62.140625" customWidth="1"/>
    <col min="12547" max="12547" width="17.5703125" customWidth="1"/>
    <col min="12548" max="12548" width="22.42578125" customWidth="1"/>
    <col min="12549" max="12549" width="24.28515625" customWidth="1"/>
    <col min="12801" max="12801" width="25.28515625" customWidth="1"/>
    <col min="12802" max="12802" width="62.140625" customWidth="1"/>
    <col min="12803" max="12803" width="17.5703125" customWidth="1"/>
    <col min="12804" max="12804" width="22.42578125" customWidth="1"/>
    <col min="12805" max="12805" width="24.28515625" customWidth="1"/>
    <col min="13057" max="13057" width="25.28515625" customWidth="1"/>
    <col min="13058" max="13058" width="62.140625" customWidth="1"/>
    <col min="13059" max="13059" width="17.5703125" customWidth="1"/>
    <col min="13060" max="13060" width="22.42578125" customWidth="1"/>
    <col min="13061" max="13061" width="24.28515625" customWidth="1"/>
    <col min="13313" max="13313" width="25.28515625" customWidth="1"/>
    <col min="13314" max="13314" width="62.140625" customWidth="1"/>
    <col min="13315" max="13315" width="17.5703125" customWidth="1"/>
    <col min="13316" max="13316" width="22.42578125" customWidth="1"/>
    <col min="13317" max="13317" width="24.28515625" customWidth="1"/>
    <col min="13569" max="13569" width="25.28515625" customWidth="1"/>
    <col min="13570" max="13570" width="62.140625" customWidth="1"/>
    <col min="13571" max="13571" width="17.5703125" customWidth="1"/>
    <col min="13572" max="13572" width="22.42578125" customWidth="1"/>
    <col min="13573" max="13573" width="24.28515625" customWidth="1"/>
    <col min="13825" max="13825" width="25.28515625" customWidth="1"/>
    <col min="13826" max="13826" width="62.140625" customWidth="1"/>
    <col min="13827" max="13827" width="17.5703125" customWidth="1"/>
    <col min="13828" max="13828" width="22.42578125" customWidth="1"/>
    <col min="13829" max="13829" width="24.28515625" customWidth="1"/>
    <col min="14081" max="14081" width="25.28515625" customWidth="1"/>
    <col min="14082" max="14082" width="62.140625" customWidth="1"/>
    <col min="14083" max="14083" width="17.5703125" customWidth="1"/>
    <col min="14084" max="14084" width="22.42578125" customWidth="1"/>
    <col min="14085" max="14085" width="24.28515625" customWidth="1"/>
    <col min="14337" max="14337" width="25.28515625" customWidth="1"/>
    <col min="14338" max="14338" width="62.140625" customWidth="1"/>
    <col min="14339" max="14339" width="17.5703125" customWidth="1"/>
    <col min="14340" max="14340" width="22.42578125" customWidth="1"/>
    <col min="14341" max="14341" width="24.28515625" customWidth="1"/>
    <col min="14593" max="14593" width="25.28515625" customWidth="1"/>
    <col min="14594" max="14594" width="62.140625" customWidth="1"/>
    <col min="14595" max="14595" width="17.5703125" customWidth="1"/>
    <col min="14596" max="14596" width="22.42578125" customWidth="1"/>
    <col min="14597" max="14597" width="24.28515625" customWidth="1"/>
    <col min="14849" max="14849" width="25.28515625" customWidth="1"/>
    <col min="14850" max="14850" width="62.140625" customWidth="1"/>
    <col min="14851" max="14851" width="17.5703125" customWidth="1"/>
    <col min="14852" max="14852" width="22.42578125" customWidth="1"/>
    <col min="14853" max="14853" width="24.28515625" customWidth="1"/>
    <col min="15105" max="15105" width="25.28515625" customWidth="1"/>
    <col min="15106" max="15106" width="62.140625" customWidth="1"/>
    <col min="15107" max="15107" width="17.5703125" customWidth="1"/>
    <col min="15108" max="15108" width="22.42578125" customWidth="1"/>
    <col min="15109" max="15109" width="24.28515625" customWidth="1"/>
    <col min="15361" max="15361" width="25.28515625" customWidth="1"/>
    <col min="15362" max="15362" width="62.140625" customWidth="1"/>
    <col min="15363" max="15363" width="17.5703125" customWidth="1"/>
    <col min="15364" max="15364" width="22.42578125" customWidth="1"/>
    <col min="15365" max="15365" width="24.28515625" customWidth="1"/>
    <col min="15617" max="15617" width="25.28515625" customWidth="1"/>
    <col min="15618" max="15618" width="62.140625" customWidth="1"/>
    <col min="15619" max="15619" width="17.5703125" customWidth="1"/>
    <col min="15620" max="15620" width="22.42578125" customWidth="1"/>
    <col min="15621" max="15621" width="24.28515625" customWidth="1"/>
    <col min="15873" max="15873" width="25.28515625" customWidth="1"/>
    <col min="15874" max="15874" width="62.140625" customWidth="1"/>
    <col min="15875" max="15875" width="17.5703125" customWidth="1"/>
    <col min="15876" max="15876" width="22.42578125" customWidth="1"/>
    <col min="15877" max="15877" width="24.28515625" customWidth="1"/>
    <col min="16129" max="16129" width="25.28515625" customWidth="1"/>
    <col min="16130" max="16130" width="62.140625" customWidth="1"/>
    <col min="16131" max="16131" width="17.5703125" customWidth="1"/>
    <col min="16132" max="16132" width="22.42578125" customWidth="1"/>
    <col min="16133" max="16133" width="24.28515625" customWidth="1"/>
  </cols>
  <sheetData>
    <row r="1" spans="1:5" ht="15.75" x14ac:dyDescent="0.25">
      <c r="A1" s="135" t="s">
        <v>0</v>
      </c>
      <c r="B1" s="135"/>
      <c r="C1" s="135"/>
      <c r="D1" s="135"/>
      <c r="E1" s="135"/>
    </row>
    <row r="3" spans="1:5" ht="15.75" thickBot="1" x14ac:dyDescent="0.3"/>
    <row r="4" spans="1:5" ht="24" customHeight="1" x14ac:dyDescent="0.25">
      <c r="A4" s="3" t="s">
        <v>1</v>
      </c>
      <c r="B4" s="4" t="s">
        <v>2</v>
      </c>
      <c r="C4" s="136" t="s">
        <v>3</v>
      </c>
      <c r="D4" s="137"/>
      <c r="E4" s="138"/>
    </row>
    <row r="5" spans="1:5" ht="24.75" customHeight="1" x14ac:dyDescent="0.25">
      <c r="A5" s="5" t="s">
        <v>4</v>
      </c>
      <c r="B5" s="6" t="s">
        <v>5</v>
      </c>
      <c r="C5" s="139"/>
      <c r="D5" s="139"/>
      <c r="E5" s="140"/>
    </row>
    <row r="6" spans="1:5" x14ac:dyDescent="0.25">
      <c r="A6" s="141" t="s">
        <v>6</v>
      </c>
      <c r="B6" s="142" t="s">
        <v>7</v>
      </c>
      <c r="C6" s="142" t="s">
        <v>8</v>
      </c>
      <c r="D6" s="143" t="s">
        <v>9</v>
      </c>
      <c r="E6" s="145" t="s">
        <v>10</v>
      </c>
    </row>
    <row r="7" spans="1:5" ht="15.75" thickBot="1" x14ac:dyDescent="0.3">
      <c r="A7" s="141"/>
      <c r="B7" s="142"/>
      <c r="C7" s="142"/>
      <c r="D7" s="144"/>
      <c r="E7" s="146"/>
    </row>
    <row r="8" spans="1:5" x14ac:dyDescent="0.25">
      <c r="A8" s="150" t="s">
        <v>11</v>
      </c>
      <c r="B8" s="151"/>
      <c r="C8" s="151"/>
      <c r="D8" s="151"/>
      <c r="E8" s="152"/>
    </row>
    <row r="9" spans="1:5" ht="24" customHeight="1" thickBot="1" x14ac:dyDescent="0.3">
      <c r="A9" s="7" t="s">
        <v>12</v>
      </c>
      <c r="B9" s="8" t="s">
        <v>12</v>
      </c>
      <c r="C9" s="8" t="s">
        <v>12</v>
      </c>
      <c r="D9" s="8" t="s">
        <v>12</v>
      </c>
      <c r="E9" s="9" t="s">
        <v>12</v>
      </c>
    </row>
    <row r="10" spans="1:5" ht="6.75" customHeight="1" thickBot="1" x14ac:dyDescent="0.3">
      <c r="A10" s="153" t="s">
        <v>13</v>
      </c>
      <c r="B10" s="154"/>
      <c r="C10" s="154"/>
      <c r="D10" s="154"/>
      <c r="E10" s="155"/>
    </row>
    <row r="11" spans="1:5" x14ac:dyDescent="0.25">
      <c r="A11" s="156" t="s">
        <v>14</v>
      </c>
      <c r="B11" s="157"/>
      <c r="C11" s="157"/>
      <c r="D11" s="157"/>
      <c r="E11" s="158"/>
    </row>
    <row r="12" spans="1:5" ht="205.9" customHeight="1" thickBot="1" x14ac:dyDescent="0.3">
      <c r="A12" s="10"/>
      <c r="B12" s="11" t="s">
        <v>15</v>
      </c>
      <c r="C12" s="12" t="s">
        <v>16</v>
      </c>
      <c r="D12" s="13" t="s">
        <v>17</v>
      </c>
      <c r="E12" s="14" t="s">
        <v>18</v>
      </c>
    </row>
    <row r="13" spans="1:5" ht="6.75" customHeight="1" thickBot="1" x14ac:dyDescent="0.3">
      <c r="A13" s="159"/>
      <c r="B13" s="160"/>
      <c r="C13" s="160"/>
      <c r="D13" s="160"/>
      <c r="E13" s="161"/>
    </row>
    <row r="14" spans="1:5" ht="26.25" customHeight="1" x14ac:dyDescent="0.25">
      <c r="A14" s="162" t="s">
        <v>19</v>
      </c>
      <c r="B14" s="163"/>
      <c r="C14" s="163"/>
      <c r="D14" s="163"/>
      <c r="E14" s="164"/>
    </row>
    <row r="15" spans="1:5" ht="88.15" customHeight="1" thickBot="1" x14ac:dyDescent="0.3">
      <c r="A15" s="15"/>
      <c r="B15" s="16" t="s">
        <v>20</v>
      </c>
      <c r="C15" s="17" t="s">
        <v>21</v>
      </c>
      <c r="D15" s="18" t="s">
        <v>22</v>
      </c>
      <c r="E15" s="19" t="s">
        <v>23</v>
      </c>
    </row>
    <row r="16" spans="1:5" ht="6.75" customHeight="1" thickBot="1" x14ac:dyDescent="0.3">
      <c r="A16" s="159"/>
      <c r="B16" s="160"/>
      <c r="C16" s="160"/>
      <c r="D16" s="160"/>
      <c r="E16" s="161"/>
    </row>
    <row r="17" spans="1:5" x14ac:dyDescent="0.25">
      <c r="A17" s="162" t="s">
        <v>24</v>
      </c>
      <c r="B17" s="163"/>
      <c r="C17" s="163"/>
      <c r="D17" s="163"/>
      <c r="E17" s="165"/>
    </row>
    <row r="18" spans="1:5" ht="93.6" customHeight="1" thickBot="1" x14ac:dyDescent="0.3">
      <c r="A18" s="20"/>
      <c r="B18" s="21" t="s">
        <v>25</v>
      </c>
      <c r="C18" s="22" t="s">
        <v>26</v>
      </c>
      <c r="D18" s="23" t="s">
        <v>27</v>
      </c>
      <c r="E18" s="24" t="s">
        <v>28</v>
      </c>
    </row>
    <row r="19" spans="1:5" ht="6.75" customHeight="1" thickBot="1" x14ac:dyDescent="0.3">
      <c r="A19" s="159"/>
      <c r="B19" s="160"/>
      <c r="C19" s="160"/>
      <c r="D19" s="160"/>
      <c r="E19" s="161"/>
    </row>
    <row r="20" spans="1:5" ht="12.75" customHeight="1" thickBot="1" x14ac:dyDescent="0.3">
      <c r="A20" s="162" t="s">
        <v>29</v>
      </c>
      <c r="B20" s="163"/>
      <c r="C20" s="163"/>
      <c r="D20" s="163"/>
      <c r="E20" s="165"/>
    </row>
    <row r="21" spans="1:5" ht="6.75" customHeight="1" thickBot="1" x14ac:dyDescent="0.3">
      <c r="A21" s="159"/>
      <c r="B21" s="160"/>
      <c r="C21" s="160"/>
      <c r="D21" s="160"/>
      <c r="E21" s="161"/>
    </row>
    <row r="22" spans="1:5" ht="16.5" customHeight="1" x14ac:dyDescent="0.25">
      <c r="A22" s="25" t="s">
        <v>30</v>
      </c>
      <c r="B22" s="26"/>
      <c r="C22" s="26"/>
      <c r="D22" s="26"/>
      <c r="E22" s="118"/>
    </row>
    <row r="23" spans="1:5" ht="408.95" customHeight="1" thickBot="1" x14ac:dyDescent="0.3">
      <c r="A23" s="27" t="s">
        <v>31</v>
      </c>
      <c r="B23" s="28" t="s">
        <v>32</v>
      </c>
      <c r="C23" s="29" t="s">
        <v>21</v>
      </c>
      <c r="D23" s="29" t="s">
        <v>33</v>
      </c>
      <c r="E23" s="30" t="s">
        <v>34</v>
      </c>
    </row>
    <row r="24" spans="1:5" ht="6.75" customHeight="1" thickBot="1" x14ac:dyDescent="0.3">
      <c r="A24" s="159"/>
      <c r="B24" s="160"/>
      <c r="C24" s="160"/>
      <c r="D24" s="160"/>
      <c r="E24" s="161"/>
    </row>
    <row r="25" spans="1:5" ht="27" customHeight="1" x14ac:dyDescent="0.25">
      <c r="A25" s="147" t="s">
        <v>35</v>
      </c>
      <c r="B25" s="148"/>
      <c r="C25" s="148"/>
      <c r="D25" s="148"/>
      <c r="E25" s="149"/>
    </row>
    <row r="26" spans="1:5" ht="158.25" customHeight="1" thickBot="1" x14ac:dyDescent="0.3">
      <c r="A26" s="27" t="s">
        <v>36</v>
      </c>
      <c r="B26" s="31" t="s">
        <v>37</v>
      </c>
      <c r="C26" s="32" t="s">
        <v>21</v>
      </c>
      <c r="D26" s="29" t="s">
        <v>38</v>
      </c>
      <c r="E26" s="30" t="s">
        <v>39</v>
      </c>
    </row>
    <row r="27" spans="1:5" ht="6.75" customHeight="1" thickBot="1" x14ac:dyDescent="0.3">
      <c r="A27" s="153" t="s">
        <v>13</v>
      </c>
      <c r="B27" s="154"/>
      <c r="C27" s="154"/>
      <c r="D27" s="154"/>
      <c r="E27" s="155"/>
    </row>
    <row r="28" spans="1:5" ht="12.75" customHeight="1" x14ac:dyDescent="0.25">
      <c r="A28" s="162" t="s">
        <v>40</v>
      </c>
      <c r="B28" s="163"/>
      <c r="C28" s="163"/>
      <c r="D28" s="163"/>
      <c r="E28" s="165"/>
    </row>
    <row r="29" spans="1:5" ht="249" customHeight="1" x14ac:dyDescent="0.25">
      <c r="A29" s="27" t="s">
        <v>41</v>
      </c>
      <c r="B29" s="33" t="s">
        <v>42</v>
      </c>
      <c r="C29" s="29" t="s">
        <v>21</v>
      </c>
      <c r="D29" s="34" t="s">
        <v>43</v>
      </c>
      <c r="E29" s="30" t="s">
        <v>44</v>
      </c>
    </row>
    <row r="30" spans="1:5" ht="285" customHeight="1" x14ac:dyDescent="0.25">
      <c r="A30" s="27" t="s">
        <v>41</v>
      </c>
      <c r="B30" s="33" t="s">
        <v>45</v>
      </c>
      <c r="C30" s="29" t="s">
        <v>21</v>
      </c>
      <c r="D30" s="34" t="s">
        <v>46</v>
      </c>
      <c r="E30" s="30" t="s">
        <v>47</v>
      </c>
    </row>
    <row r="31" spans="1:5" ht="246.75" customHeight="1" x14ac:dyDescent="0.25">
      <c r="A31" s="27" t="s">
        <v>41</v>
      </c>
      <c r="B31" s="35" t="s">
        <v>48</v>
      </c>
      <c r="C31" s="29" t="s">
        <v>21</v>
      </c>
      <c r="D31" s="29" t="s">
        <v>49</v>
      </c>
      <c r="E31" s="30" t="s">
        <v>50</v>
      </c>
    </row>
    <row r="32" spans="1:5" ht="155.25" customHeight="1" x14ac:dyDescent="0.25">
      <c r="A32" s="27" t="s">
        <v>41</v>
      </c>
      <c r="B32" s="36" t="s">
        <v>51</v>
      </c>
      <c r="C32" s="32" t="s">
        <v>52</v>
      </c>
      <c r="D32" s="29" t="s">
        <v>53</v>
      </c>
      <c r="E32" s="30" t="s">
        <v>54</v>
      </c>
    </row>
    <row r="33" spans="1:5" ht="182.25" customHeight="1" thickBot="1" x14ac:dyDescent="0.3">
      <c r="A33" s="27" t="s">
        <v>41</v>
      </c>
      <c r="B33" s="36" t="s">
        <v>55</v>
      </c>
      <c r="C33" s="32" t="s">
        <v>21</v>
      </c>
      <c r="D33" s="37" t="s">
        <v>56</v>
      </c>
      <c r="E33" s="30" t="s">
        <v>57</v>
      </c>
    </row>
    <row r="34" spans="1:5" ht="6.75" customHeight="1" thickBot="1" x14ac:dyDescent="0.3">
      <c r="A34" s="153" t="s">
        <v>13</v>
      </c>
      <c r="B34" s="154"/>
      <c r="C34" s="154"/>
      <c r="D34" s="154"/>
      <c r="E34" s="155"/>
    </row>
    <row r="35" spans="1:5" ht="12.75" customHeight="1" x14ac:dyDescent="0.25">
      <c r="A35" s="147" t="s">
        <v>58</v>
      </c>
      <c r="B35" s="148"/>
      <c r="C35" s="148"/>
      <c r="D35" s="148"/>
      <c r="E35" s="149"/>
    </row>
    <row r="36" spans="1:5" ht="309.95" customHeight="1" x14ac:dyDescent="0.25">
      <c r="A36" s="27" t="s">
        <v>59</v>
      </c>
      <c r="B36" s="38" t="s">
        <v>60</v>
      </c>
      <c r="C36" s="29" t="s">
        <v>21</v>
      </c>
      <c r="D36" s="29" t="s">
        <v>61</v>
      </c>
      <c r="E36" s="30" t="s">
        <v>62</v>
      </c>
    </row>
    <row r="37" spans="1:5" ht="183" customHeight="1" thickBot="1" x14ac:dyDescent="0.3">
      <c r="A37" s="27" t="s">
        <v>59</v>
      </c>
      <c r="B37" s="38" t="s">
        <v>63</v>
      </c>
      <c r="C37" s="29" t="s">
        <v>21</v>
      </c>
      <c r="D37" s="29" t="s">
        <v>64</v>
      </c>
      <c r="E37" s="30" t="s">
        <v>65</v>
      </c>
    </row>
    <row r="38" spans="1:5" ht="6.75" customHeight="1" thickBot="1" x14ac:dyDescent="0.3">
      <c r="A38" s="153" t="s">
        <v>13</v>
      </c>
      <c r="B38" s="154"/>
      <c r="C38" s="154"/>
      <c r="D38" s="154"/>
      <c r="E38" s="155"/>
    </row>
    <row r="39" spans="1:5" ht="12.75" customHeight="1" x14ac:dyDescent="0.25">
      <c r="A39" s="166" t="s">
        <v>66</v>
      </c>
      <c r="B39" s="167"/>
      <c r="C39" s="167"/>
      <c r="D39" s="167"/>
      <c r="E39" s="168"/>
    </row>
    <row r="40" spans="1:5" ht="288" customHeight="1" thickBot="1" x14ac:dyDescent="0.3">
      <c r="A40" s="27" t="s">
        <v>67</v>
      </c>
      <c r="B40" s="39" t="s">
        <v>68</v>
      </c>
      <c r="C40" s="29" t="s">
        <v>69</v>
      </c>
      <c r="D40" s="29" t="s">
        <v>70</v>
      </c>
      <c r="E40" s="40" t="s">
        <v>71</v>
      </c>
    </row>
    <row r="41" spans="1:5" ht="6.75" customHeight="1" thickBot="1" x14ac:dyDescent="0.3">
      <c r="A41" s="153" t="s">
        <v>13</v>
      </c>
      <c r="B41" s="154"/>
      <c r="C41" s="154"/>
      <c r="D41" s="154"/>
      <c r="E41" s="155"/>
    </row>
    <row r="42" spans="1:5" ht="26.45" customHeight="1" x14ac:dyDescent="0.25">
      <c r="A42" s="147" t="s">
        <v>72</v>
      </c>
      <c r="B42" s="148"/>
      <c r="C42" s="148"/>
      <c r="D42" s="148"/>
      <c r="E42" s="149"/>
    </row>
    <row r="43" spans="1:5" ht="136.15" customHeight="1" thickBot="1" x14ac:dyDescent="0.3">
      <c r="A43" s="27" t="s">
        <v>73</v>
      </c>
      <c r="B43" s="41" t="s">
        <v>74</v>
      </c>
      <c r="C43" s="42" t="s">
        <v>21</v>
      </c>
      <c r="D43" s="43" t="s">
        <v>75</v>
      </c>
      <c r="E43" s="44" t="s">
        <v>76</v>
      </c>
    </row>
    <row r="44" spans="1:5" ht="6.75" customHeight="1" thickBot="1" x14ac:dyDescent="0.3">
      <c r="A44" s="153" t="s">
        <v>13</v>
      </c>
      <c r="B44" s="154"/>
      <c r="C44" s="154"/>
      <c r="D44" s="154"/>
      <c r="E44" s="155"/>
    </row>
    <row r="45" spans="1:5" ht="13.5" customHeight="1" x14ac:dyDescent="0.25">
      <c r="A45" s="162" t="s">
        <v>77</v>
      </c>
      <c r="B45" s="163"/>
      <c r="C45" s="163"/>
      <c r="D45" s="163"/>
      <c r="E45" s="165"/>
    </row>
    <row r="46" spans="1:5" ht="303.75" customHeight="1" thickBot="1" x14ac:dyDescent="0.3">
      <c r="A46" s="27" t="s">
        <v>78</v>
      </c>
      <c r="B46" s="45" t="s">
        <v>79</v>
      </c>
      <c r="C46" s="46" t="s">
        <v>21</v>
      </c>
      <c r="D46" s="47" t="s">
        <v>80</v>
      </c>
      <c r="E46" s="48" t="s">
        <v>81</v>
      </c>
    </row>
  </sheetData>
  <mergeCells count="30">
    <mergeCell ref="A41:E41"/>
    <mergeCell ref="A42:E42"/>
    <mergeCell ref="A44:E44"/>
    <mergeCell ref="A45:E45"/>
    <mergeCell ref="A27:E27"/>
    <mergeCell ref="A28:E28"/>
    <mergeCell ref="A34:E34"/>
    <mergeCell ref="A35:E35"/>
    <mergeCell ref="A38:E38"/>
    <mergeCell ref="A39:E39"/>
    <mergeCell ref="A25:E25"/>
    <mergeCell ref="A8:E8"/>
    <mergeCell ref="A10:E10"/>
    <mergeCell ref="A11:E11"/>
    <mergeCell ref="A13:E13"/>
    <mergeCell ref="A14:E14"/>
    <mergeCell ref="A16:E16"/>
    <mergeCell ref="A17:E17"/>
    <mergeCell ref="A19:E19"/>
    <mergeCell ref="A20:E20"/>
    <mergeCell ref="A21:E21"/>
    <mergeCell ref="A24:E24"/>
    <mergeCell ref="A1:E1"/>
    <mergeCell ref="C4:E4"/>
    <mergeCell ref="C5:E5"/>
    <mergeCell ref="A6:A7"/>
    <mergeCell ref="B6:B7"/>
    <mergeCell ref="C6:C7"/>
    <mergeCell ref="D6:D7"/>
    <mergeCell ref="E6:E7"/>
  </mergeCells>
  <pageMargins left="0.65" right="0.65" top="0.75" bottom="0.65" header="0.3" footer="0.3"/>
  <pageSetup scale="81" orientation="landscape" r:id="rId1"/>
  <headerFooter>
    <oddFooter>&amp;LSan Fernando High School
Rev. 06.19.14&amp;R&amp;P</oddFooter>
  </headerFooter>
  <rowBreaks count="5" manualBreakCount="5">
    <brk id="19" max="16383" man="1"/>
    <brk id="24" max="16383" man="1"/>
    <brk id="34" max="16383" man="1"/>
    <brk id="38" max="16383" man="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305"/>
  <sheetViews>
    <sheetView tabSelected="1" zoomScaleNormal="100" workbookViewId="0">
      <pane xSplit="2" topLeftCell="C1" activePane="topRight" state="frozen"/>
      <selection activeCell="A10" sqref="A10"/>
      <selection pane="topRight" activeCell="F11" sqref="F11"/>
    </sheetView>
  </sheetViews>
  <sheetFormatPr defaultRowHeight="12.75" x14ac:dyDescent="0.2"/>
  <cols>
    <col min="1" max="1" width="11.28515625" style="64" customWidth="1"/>
    <col min="2" max="2" width="65.7109375" style="64" customWidth="1"/>
    <col min="3" max="3" width="8" style="66" customWidth="1"/>
    <col min="4" max="5" width="15.7109375" style="66" customWidth="1"/>
    <col min="6" max="6" width="2.7109375" style="116" customWidth="1"/>
    <col min="7" max="9" width="15.7109375" style="66" customWidth="1"/>
    <col min="10" max="10" width="2.7109375" style="68" customWidth="1"/>
    <col min="11" max="13" width="15.7109375" style="66" customWidth="1"/>
    <col min="14" max="14" width="9.5703125" style="69" customWidth="1"/>
    <col min="15" max="15" width="14.140625" style="64" customWidth="1"/>
    <col min="16" max="16" width="9.140625" style="64"/>
    <col min="17" max="17" width="9" style="64" customWidth="1"/>
    <col min="18" max="258" width="9.140625" style="64"/>
    <col min="259" max="259" width="11.28515625" style="64" customWidth="1"/>
    <col min="260" max="260" width="65.7109375" style="64" customWidth="1"/>
    <col min="261" max="261" width="8" style="64" customWidth="1"/>
    <col min="262" max="263" width="15.7109375" style="64" customWidth="1"/>
    <col min="264" max="264" width="2.7109375" style="64" customWidth="1"/>
    <col min="265" max="266" width="15.7109375" style="64" customWidth="1"/>
    <col min="267" max="267" width="2.7109375" style="64" customWidth="1"/>
    <col min="268" max="269" width="15.7109375" style="64" customWidth="1"/>
    <col min="270" max="270" width="10.140625" style="64" customWidth="1"/>
    <col min="271" max="272" width="9.140625" style="64"/>
    <col min="273" max="273" width="9" style="64" customWidth="1"/>
    <col min="274" max="514" width="9.140625" style="64"/>
    <col min="515" max="515" width="11.28515625" style="64" customWidth="1"/>
    <col min="516" max="516" width="65.7109375" style="64" customWidth="1"/>
    <col min="517" max="517" width="8" style="64" customWidth="1"/>
    <col min="518" max="519" width="15.7109375" style="64" customWidth="1"/>
    <col min="520" max="520" width="2.7109375" style="64" customWidth="1"/>
    <col min="521" max="522" width="15.7109375" style="64" customWidth="1"/>
    <col min="523" max="523" width="2.7109375" style="64" customWidth="1"/>
    <col min="524" max="525" width="15.7109375" style="64" customWidth="1"/>
    <col min="526" max="526" width="10.140625" style="64" customWidth="1"/>
    <col min="527" max="528" width="9.140625" style="64"/>
    <col min="529" max="529" width="9" style="64" customWidth="1"/>
    <col min="530" max="770" width="9.140625" style="64"/>
    <col min="771" max="771" width="11.28515625" style="64" customWidth="1"/>
    <col min="772" max="772" width="65.7109375" style="64" customWidth="1"/>
    <col min="773" max="773" width="8" style="64" customWidth="1"/>
    <col min="774" max="775" width="15.7109375" style="64" customWidth="1"/>
    <col min="776" max="776" width="2.7109375" style="64" customWidth="1"/>
    <col min="777" max="778" width="15.7109375" style="64" customWidth="1"/>
    <col min="779" max="779" width="2.7109375" style="64" customWidth="1"/>
    <col min="780" max="781" width="15.7109375" style="64" customWidth="1"/>
    <col min="782" max="782" width="10.140625" style="64" customWidth="1"/>
    <col min="783" max="784" width="9.140625" style="64"/>
    <col min="785" max="785" width="9" style="64" customWidth="1"/>
    <col min="786" max="1026" width="9.140625" style="64"/>
    <col min="1027" max="1027" width="11.28515625" style="64" customWidth="1"/>
    <col min="1028" max="1028" width="65.7109375" style="64" customWidth="1"/>
    <col min="1029" max="1029" width="8" style="64" customWidth="1"/>
    <col min="1030" max="1031" width="15.7109375" style="64" customWidth="1"/>
    <col min="1032" max="1032" width="2.7109375" style="64" customWidth="1"/>
    <col min="1033" max="1034" width="15.7109375" style="64" customWidth="1"/>
    <col min="1035" max="1035" width="2.7109375" style="64" customWidth="1"/>
    <col min="1036" max="1037" width="15.7109375" style="64" customWidth="1"/>
    <col min="1038" max="1038" width="10.140625" style="64" customWidth="1"/>
    <col min="1039" max="1040" width="9.140625" style="64"/>
    <col min="1041" max="1041" width="9" style="64" customWidth="1"/>
    <col min="1042" max="1282" width="9.140625" style="64"/>
    <col min="1283" max="1283" width="11.28515625" style="64" customWidth="1"/>
    <col min="1284" max="1284" width="65.7109375" style="64" customWidth="1"/>
    <col min="1285" max="1285" width="8" style="64" customWidth="1"/>
    <col min="1286" max="1287" width="15.7109375" style="64" customWidth="1"/>
    <col min="1288" max="1288" width="2.7109375" style="64" customWidth="1"/>
    <col min="1289" max="1290" width="15.7109375" style="64" customWidth="1"/>
    <col min="1291" max="1291" width="2.7109375" style="64" customWidth="1"/>
    <col min="1292" max="1293" width="15.7109375" style="64" customWidth="1"/>
    <col min="1294" max="1294" width="10.140625" style="64" customWidth="1"/>
    <col min="1295" max="1296" width="9.140625" style="64"/>
    <col min="1297" max="1297" width="9" style="64" customWidth="1"/>
    <col min="1298" max="1538" width="9.140625" style="64"/>
    <col min="1539" max="1539" width="11.28515625" style="64" customWidth="1"/>
    <col min="1540" max="1540" width="65.7109375" style="64" customWidth="1"/>
    <col min="1541" max="1541" width="8" style="64" customWidth="1"/>
    <col min="1542" max="1543" width="15.7109375" style="64" customWidth="1"/>
    <col min="1544" max="1544" width="2.7109375" style="64" customWidth="1"/>
    <col min="1545" max="1546" width="15.7109375" style="64" customWidth="1"/>
    <col min="1547" max="1547" width="2.7109375" style="64" customWidth="1"/>
    <col min="1548" max="1549" width="15.7109375" style="64" customWidth="1"/>
    <col min="1550" max="1550" width="10.140625" style="64" customWidth="1"/>
    <col min="1551" max="1552" width="9.140625" style="64"/>
    <col min="1553" max="1553" width="9" style="64" customWidth="1"/>
    <col min="1554" max="1794" width="9.140625" style="64"/>
    <col min="1795" max="1795" width="11.28515625" style="64" customWidth="1"/>
    <col min="1796" max="1796" width="65.7109375" style="64" customWidth="1"/>
    <col min="1797" max="1797" width="8" style="64" customWidth="1"/>
    <col min="1798" max="1799" width="15.7109375" style="64" customWidth="1"/>
    <col min="1800" max="1800" width="2.7109375" style="64" customWidth="1"/>
    <col min="1801" max="1802" width="15.7109375" style="64" customWidth="1"/>
    <col min="1803" max="1803" width="2.7109375" style="64" customWidth="1"/>
    <col min="1804" max="1805" width="15.7109375" style="64" customWidth="1"/>
    <col min="1806" max="1806" width="10.140625" style="64" customWidth="1"/>
    <col min="1807" max="1808" width="9.140625" style="64"/>
    <col min="1809" max="1809" width="9" style="64" customWidth="1"/>
    <col min="1810" max="2050" width="9.140625" style="64"/>
    <col min="2051" max="2051" width="11.28515625" style="64" customWidth="1"/>
    <col min="2052" max="2052" width="65.7109375" style="64" customWidth="1"/>
    <col min="2053" max="2053" width="8" style="64" customWidth="1"/>
    <col min="2054" max="2055" width="15.7109375" style="64" customWidth="1"/>
    <col min="2056" max="2056" width="2.7109375" style="64" customWidth="1"/>
    <col min="2057" max="2058" width="15.7109375" style="64" customWidth="1"/>
    <col min="2059" max="2059" width="2.7109375" style="64" customWidth="1"/>
    <col min="2060" max="2061" width="15.7109375" style="64" customWidth="1"/>
    <col min="2062" max="2062" width="10.140625" style="64" customWidth="1"/>
    <col min="2063" max="2064" width="9.140625" style="64"/>
    <col min="2065" max="2065" width="9" style="64" customWidth="1"/>
    <col min="2066" max="2306" width="9.140625" style="64"/>
    <col min="2307" max="2307" width="11.28515625" style="64" customWidth="1"/>
    <col min="2308" max="2308" width="65.7109375" style="64" customWidth="1"/>
    <col min="2309" max="2309" width="8" style="64" customWidth="1"/>
    <col min="2310" max="2311" width="15.7109375" style="64" customWidth="1"/>
    <col min="2312" max="2312" width="2.7109375" style="64" customWidth="1"/>
    <col min="2313" max="2314" width="15.7109375" style="64" customWidth="1"/>
    <col min="2315" max="2315" width="2.7109375" style="64" customWidth="1"/>
    <col min="2316" max="2317" width="15.7109375" style="64" customWidth="1"/>
    <col min="2318" max="2318" width="10.140625" style="64" customWidth="1"/>
    <col min="2319" max="2320" width="9.140625" style="64"/>
    <col min="2321" max="2321" width="9" style="64" customWidth="1"/>
    <col min="2322" max="2562" width="9.140625" style="64"/>
    <col min="2563" max="2563" width="11.28515625" style="64" customWidth="1"/>
    <col min="2564" max="2564" width="65.7109375" style="64" customWidth="1"/>
    <col min="2565" max="2565" width="8" style="64" customWidth="1"/>
    <col min="2566" max="2567" width="15.7109375" style="64" customWidth="1"/>
    <col min="2568" max="2568" width="2.7109375" style="64" customWidth="1"/>
    <col min="2569" max="2570" width="15.7109375" style="64" customWidth="1"/>
    <col min="2571" max="2571" width="2.7109375" style="64" customWidth="1"/>
    <col min="2572" max="2573" width="15.7109375" style="64" customWidth="1"/>
    <col min="2574" max="2574" width="10.140625" style="64" customWidth="1"/>
    <col min="2575" max="2576" width="9.140625" style="64"/>
    <col min="2577" max="2577" width="9" style="64" customWidth="1"/>
    <col min="2578" max="2818" width="9.140625" style="64"/>
    <col min="2819" max="2819" width="11.28515625" style="64" customWidth="1"/>
    <col min="2820" max="2820" width="65.7109375" style="64" customWidth="1"/>
    <col min="2821" max="2821" width="8" style="64" customWidth="1"/>
    <col min="2822" max="2823" width="15.7109375" style="64" customWidth="1"/>
    <col min="2824" max="2824" width="2.7109375" style="64" customWidth="1"/>
    <col min="2825" max="2826" width="15.7109375" style="64" customWidth="1"/>
    <col min="2827" max="2827" width="2.7109375" style="64" customWidth="1"/>
    <col min="2828" max="2829" width="15.7109375" style="64" customWidth="1"/>
    <col min="2830" max="2830" width="10.140625" style="64" customWidth="1"/>
    <col min="2831" max="2832" width="9.140625" style="64"/>
    <col min="2833" max="2833" width="9" style="64" customWidth="1"/>
    <col min="2834" max="3074" width="9.140625" style="64"/>
    <col min="3075" max="3075" width="11.28515625" style="64" customWidth="1"/>
    <col min="3076" max="3076" width="65.7109375" style="64" customWidth="1"/>
    <col min="3077" max="3077" width="8" style="64" customWidth="1"/>
    <col min="3078" max="3079" width="15.7109375" style="64" customWidth="1"/>
    <col min="3080" max="3080" width="2.7109375" style="64" customWidth="1"/>
    <col min="3081" max="3082" width="15.7109375" style="64" customWidth="1"/>
    <col min="3083" max="3083" width="2.7109375" style="64" customWidth="1"/>
    <col min="3084" max="3085" width="15.7109375" style="64" customWidth="1"/>
    <col min="3086" max="3086" width="10.140625" style="64" customWidth="1"/>
    <col min="3087" max="3088" width="9.140625" style="64"/>
    <col min="3089" max="3089" width="9" style="64" customWidth="1"/>
    <col min="3090" max="3330" width="9.140625" style="64"/>
    <col min="3331" max="3331" width="11.28515625" style="64" customWidth="1"/>
    <col min="3332" max="3332" width="65.7109375" style="64" customWidth="1"/>
    <col min="3333" max="3333" width="8" style="64" customWidth="1"/>
    <col min="3334" max="3335" width="15.7109375" style="64" customWidth="1"/>
    <col min="3336" max="3336" width="2.7109375" style="64" customWidth="1"/>
    <col min="3337" max="3338" width="15.7109375" style="64" customWidth="1"/>
    <col min="3339" max="3339" width="2.7109375" style="64" customWidth="1"/>
    <col min="3340" max="3341" width="15.7109375" style="64" customWidth="1"/>
    <col min="3342" max="3342" width="10.140625" style="64" customWidth="1"/>
    <col min="3343" max="3344" width="9.140625" style="64"/>
    <col min="3345" max="3345" width="9" style="64" customWidth="1"/>
    <col min="3346" max="3586" width="9.140625" style="64"/>
    <col min="3587" max="3587" width="11.28515625" style="64" customWidth="1"/>
    <col min="3588" max="3588" width="65.7109375" style="64" customWidth="1"/>
    <col min="3589" max="3589" width="8" style="64" customWidth="1"/>
    <col min="3590" max="3591" width="15.7109375" style="64" customWidth="1"/>
    <col min="3592" max="3592" width="2.7109375" style="64" customWidth="1"/>
    <col min="3593" max="3594" width="15.7109375" style="64" customWidth="1"/>
    <col min="3595" max="3595" width="2.7109375" style="64" customWidth="1"/>
    <col min="3596" max="3597" width="15.7109375" style="64" customWidth="1"/>
    <col min="3598" max="3598" width="10.140625" style="64" customWidth="1"/>
    <col min="3599" max="3600" width="9.140625" style="64"/>
    <col min="3601" max="3601" width="9" style="64" customWidth="1"/>
    <col min="3602" max="3842" width="9.140625" style="64"/>
    <col min="3843" max="3843" width="11.28515625" style="64" customWidth="1"/>
    <col min="3844" max="3844" width="65.7109375" style="64" customWidth="1"/>
    <col min="3845" max="3845" width="8" style="64" customWidth="1"/>
    <col min="3846" max="3847" width="15.7109375" style="64" customWidth="1"/>
    <col min="3848" max="3848" width="2.7109375" style="64" customWidth="1"/>
    <col min="3849" max="3850" width="15.7109375" style="64" customWidth="1"/>
    <col min="3851" max="3851" width="2.7109375" style="64" customWidth="1"/>
    <col min="3852" max="3853" width="15.7109375" style="64" customWidth="1"/>
    <col min="3854" max="3854" width="10.140625" style="64" customWidth="1"/>
    <col min="3855" max="3856" width="9.140625" style="64"/>
    <col min="3857" max="3857" width="9" style="64" customWidth="1"/>
    <col min="3858" max="4098" width="9.140625" style="64"/>
    <col min="4099" max="4099" width="11.28515625" style="64" customWidth="1"/>
    <col min="4100" max="4100" width="65.7109375" style="64" customWidth="1"/>
    <col min="4101" max="4101" width="8" style="64" customWidth="1"/>
    <col min="4102" max="4103" width="15.7109375" style="64" customWidth="1"/>
    <col min="4104" max="4104" width="2.7109375" style="64" customWidth="1"/>
    <col min="4105" max="4106" width="15.7109375" style="64" customWidth="1"/>
    <col min="4107" max="4107" width="2.7109375" style="64" customWidth="1"/>
    <col min="4108" max="4109" width="15.7109375" style="64" customWidth="1"/>
    <col min="4110" max="4110" width="10.140625" style="64" customWidth="1"/>
    <col min="4111" max="4112" width="9.140625" style="64"/>
    <col min="4113" max="4113" width="9" style="64" customWidth="1"/>
    <col min="4114" max="4354" width="9.140625" style="64"/>
    <col min="4355" max="4355" width="11.28515625" style="64" customWidth="1"/>
    <col min="4356" max="4356" width="65.7109375" style="64" customWidth="1"/>
    <col min="4357" max="4357" width="8" style="64" customWidth="1"/>
    <col min="4358" max="4359" width="15.7109375" style="64" customWidth="1"/>
    <col min="4360" max="4360" width="2.7109375" style="64" customWidth="1"/>
    <col min="4361" max="4362" width="15.7109375" style="64" customWidth="1"/>
    <col min="4363" max="4363" width="2.7109375" style="64" customWidth="1"/>
    <col min="4364" max="4365" width="15.7109375" style="64" customWidth="1"/>
    <col min="4366" max="4366" width="10.140625" style="64" customWidth="1"/>
    <col min="4367" max="4368" width="9.140625" style="64"/>
    <col min="4369" max="4369" width="9" style="64" customWidth="1"/>
    <col min="4370" max="4610" width="9.140625" style="64"/>
    <col min="4611" max="4611" width="11.28515625" style="64" customWidth="1"/>
    <col min="4612" max="4612" width="65.7109375" style="64" customWidth="1"/>
    <col min="4613" max="4613" width="8" style="64" customWidth="1"/>
    <col min="4614" max="4615" width="15.7109375" style="64" customWidth="1"/>
    <col min="4616" max="4616" width="2.7109375" style="64" customWidth="1"/>
    <col min="4617" max="4618" width="15.7109375" style="64" customWidth="1"/>
    <col min="4619" max="4619" width="2.7109375" style="64" customWidth="1"/>
    <col min="4620" max="4621" width="15.7109375" style="64" customWidth="1"/>
    <col min="4622" max="4622" width="10.140625" style="64" customWidth="1"/>
    <col min="4623" max="4624" width="9.140625" style="64"/>
    <col min="4625" max="4625" width="9" style="64" customWidth="1"/>
    <col min="4626" max="4866" width="9.140625" style="64"/>
    <col min="4867" max="4867" width="11.28515625" style="64" customWidth="1"/>
    <col min="4868" max="4868" width="65.7109375" style="64" customWidth="1"/>
    <col min="4869" max="4869" width="8" style="64" customWidth="1"/>
    <col min="4870" max="4871" width="15.7109375" style="64" customWidth="1"/>
    <col min="4872" max="4872" width="2.7109375" style="64" customWidth="1"/>
    <col min="4873" max="4874" width="15.7109375" style="64" customWidth="1"/>
    <col min="4875" max="4875" width="2.7109375" style="64" customWidth="1"/>
    <col min="4876" max="4877" width="15.7109375" style="64" customWidth="1"/>
    <col min="4878" max="4878" width="10.140625" style="64" customWidth="1"/>
    <col min="4879" max="4880" width="9.140625" style="64"/>
    <col min="4881" max="4881" width="9" style="64" customWidth="1"/>
    <col min="4882" max="5122" width="9.140625" style="64"/>
    <col min="5123" max="5123" width="11.28515625" style="64" customWidth="1"/>
    <col min="5124" max="5124" width="65.7109375" style="64" customWidth="1"/>
    <col min="5125" max="5125" width="8" style="64" customWidth="1"/>
    <col min="5126" max="5127" width="15.7109375" style="64" customWidth="1"/>
    <col min="5128" max="5128" width="2.7109375" style="64" customWidth="1"/>
    <col min="5129" max="5130" width="15.7109375" style="64" customWidth="1"/>
    <col min="5131" max="5131" width="2.7109375" style="64" customWidth="1"/>
    <col min="5132" max="5133" width="15.7109375" style="64" customWidth="1"/>
    <col min="5134" max="5134" width="10.140625" style="64" customWidth="1"/>
    <col min="5135" max="5136" width="9.140625" style="64"/>
    <col min="5137" max="5137" width="9" style="64" customWidth="1"/>
    <col min="5138" max="5378" width="9.140625" style="64"/>
    <col min="5379" max="5379" width="11.28515625" style="64" customWidth="1"/>
    <col min="5380" max="5380" width="65.7109375" style="64" customWidth="1"/>
    <col min="5381" max="5381" width="8" style="64" customWidth="1"/>
    <col min="5382" max="5383" width="15.7109375" style="64" customWidth="1"/>
    <col min="5384" max="5384" width="2.7109375" style="64" customWidth="1"/>
    <col min="5385" max="5386" width="15.7109375" style="64" customWidth="1"/>
    <col min="5387" max="5387" width="2.7109375" style="64" customWidth="1"/>
    <col min="5388" max="5389" width="15.7109375" style="64" customWidth="1"/>
    <col min="5390" max="5390" width="10.140625" style="64" customWidth="1"/>
    <col min="5391" max="5392" width="9.140625" style="64"/>
    <col min="5393" max="5393" width="9" style="64" customWidth="1"/>
    <col min="5394" max="5634" width="9.140625" style="64"/>
    <col min="5635" max="5635" width="11.28515625" style="64" customWidth="1"/>
    <col min="5636" max="5636" width="65.7109375" style="64" customWidth="1"/>
    <col min="5637" max="5637" width="8" style="64" customWidth="1"/>
    <col min="5638" max="5639" width="15.7109375" style="64" customWidth="1"/>
    <col min="5640" max="5640" width="2.7109375" style="64" customWidth="1"/>
    <col min="5641" max="5642" width="15.7109375" style="64" customWidth="1"/>
    <col min="5643" max="5643" width="2.7109375" style="64" customWidth="1"/>
    <col min="5644" max="5645" width="15.7109375" style="64" customWidth="1"/>
    <col min="5646" max="5646" width="10.140625" style="64" customWidth="1"/>
    <col min="5647" max="5648" width="9.140625" style="64"/>
    <col min="5649" max="5649" width="9" style="64" customWidth="1"/>
    <col min="5650" max="5890" width="9.140625" style="64"/>
    <col min="5891" max="5891" width="11.28515625" style="64" customWidth="1"/>
    <col min="5892" max="5892" width="65.7109375" style="64" customWidth="1"/>
    <col min="5893" max="5893" width="8" style="64" customWidth="1"/>
    <col min="5894" max="5895" width="15.7109375" style="64" customWidth="1"/>
    <col min="5896" max="5896" width="2.7109375" style="64" customWidth="1"/>
    <col min="5897" max="5898" width="15.7109375" style="64" customWidth="1"/>
    <col min="5899" max="5899" width="2.7109375" style="64" customWidth="1"/>
    <col min="5900" max="5901" width="15.7109375" style="64" customWidth="1"/>
    <col min="5902" max="5902" width="10.140625" style="64" customWidth="1"/>
    <col min="5903" max="5904" width="9.140625" style="64"/>
    <col min="5905" max="5905" width="9" style="64" customWidth="1"/>
    <col min="5906" max="6146" width="9.140625" style="64"/>
    <col min="6147" max="6147" width="11.28515625" style="64" customWidth="1"/>
    <col min="6148" max="6148" width="65.7109375" style="64" customWidth="1"/>
    <col min="6149" max="6149" width="8" style="64" customWidth="1"/>
    <col min="6150" max="6151" width="15.7109375" style="64" customWidth="1"/>
    <col min="6152" max="6152" width="2.7109375" style="64" customWidth="1"/>
    <col min="6153" max="6154" width="15.7109375" style="64" customWidth="1"/>
    <col min="6155" max="6155" width="2.7109375" style="64" customWidth="1"/>
    <col min="6156" max="6157" width="15.7109375" style="64" customWidth="1"/>
    <col min="6158" max="6158" width="10.140625" style="64" customWidth="1"/>
    <col min="6159" max="6160" width="9.140625" style="64"/>
    <col min="6161" max="6161" width="9" style="64" customWidth="1"/>
    <col min="6162" max="6402" width="9.140625" style="64"/>
    <col min="6403" max="6403" width="11.28515625" style="64" customWidth="1"/>
    <col min="6404" max="6404" width="65.7109375" style="64" customWidth="1"/>
    <col min="6405" max="6405" width="8" style="64" customWidth="1"/>
    <col min="6406" max="6407" width="15.7109375" style="64" customWidth="1"/>
    <col min="6408" max="6408" width="2.7109375" style="64" customWidth="1"/>
    <col min="6409" max="6410" width="15.7109375" style="64" customWidth="1"/>
    <col min="6411" max="6411" width="2.7109375" style="64" customWidth="1"/>
    <col min="6412" max="6413" width="15.7109375" style="64" customWidth="1"/>
    <col min="6414" max="6414" width="10.140625" style="64" customWidth="1"/>
    <col min="6415" max="6416" width="9.140625" style="64"/>
    <col min="6417" max="6417" width="9" style="64" customWidth="1"/>
    <col min="6418" max="6658" width="9.140625" style="64"/>
    <col min="6659" max="6659" width="11.28515625" style="64" customWidth="1"/>
    <col min="6660" max="6660" width="65.7109375" style="64" customWidth="1"/>
    <col min="6661" max="6661" width="8" style="64" customWidth="1"/>
    <col min="6662" max="6663" width="15.7109375" style="64" customWidth="1"/>
    <col min="6664" max="6664" width="2.7109375" style="64" customWidth="1"/>
    <col min="6665" max="6666" width="15.7109375" style="64" customWidth="1"/>
    <col min="6667" max="6667" width="2.7109375" style="64" customWidth="1"/>
    <col min="6668" max="6669" width="15.7109375" style="64" customWidth="1"/>
    <col min="6670" max="6670" width="10.140625" style="64" customWidth="1"/>
    <col min="6671" max="6672" width="9.140625" style="64"/>
    <col min="6673" max="6673" width="9" style="64" customWidth="1"/>
    <col min="6674" max="6914" width="9.140625" style="64"/>
    <col min="6915" max="6915" width="11.28515625" style="64" customWidth="1"/>
    <col min="6916" max="6916" width="65.7109375" style="64" customWidth="1"/>
    <col min="6917" max="6917" width="8" style="64" customWidth="1"/>
    <col min="6918" max="6919" width="15.7109375" style="64" customWidth="1"/>
    <col min="6920" max="6920" width="2.7109375" style="64" customWidth="1"/>
    <col min="6921" max="6922" width="15.7109375" style="64" customWidth="1"/>
    <col min="6923" max="6923" width="2.7109375" style="64" customWidth="1"/>
    <col min="6924" max="6925" width="15.7109375" style="64" customWidth="1"/>
    <col min="6926" max="6926" width="10.140625" style="64" customWidth="1"/>
    <col min="6927" max="6928" width="9.140625" style="64"/>
    <col min="6929" max="6929" width="9" style="64" customWidth="1"/>
    <col min="6930" max="7170" width="9.140625" style="64"/>
    <col min="7171" max="7171" width="11.28515625" style="64" customWidth="1"/>
    <col min="7172" max="7172" width="65.7109375" style="64" customWidth="1"/>
    <col min="7173" max="7173" width="8" style="64" customWidth="1"/>
    <col min="7174" max="7175" width="15.7109375" style="64" customWidth="1"/>
    <col min="7176" max="7176" width="2.7109375" style="64" customWidth="1"/>
    <col min="7177" max="7178" width="15.7109375" style="64" customWidth="1"/>
    <col min="7179" max="7179" width="2.7109375" style="64" customWidth="1"/>
    <col min="7180" max="7181" width="15.7109375" style="64" customWidth="1"/>
    <col min="7182" max="7182" width="10.140625" style="64" customWidth="1"/>
    <col min="7183" max="7184" width="9.140625" style="64"/>
    <col min="7185" max="7185" width="9" style="64" customWidth="1"/>
    <col min="7186" max="7426" width="9.140625" style="64"/>
    <col min="7427" max="7427" width="11.28515625" style="64" customWidth="1"/>
    <col min="7428" max="7428" width="65.7109375" style="64" customWidth="1"/>
    <col min="7429" max="7429" width="8" style="64" customWidth="1"/>
    <col min="7430" max="7431" width="15.7109375" style="64" customWidth="1"/>
    <col min="7432" max="7432" width="2.7109375" style="64" customWidth="1"/>
    <col min="7433" max="7434" width="15.7109375" style="64" customWidth="1"/>
    <col min="7435" max="7435" width="2.7109375" style="64" customWidth="1"/>
    <col min="7436" max="7437" width="15.7109375" style="64" customWidth="1"/>
    <col min="7438" max="7438" width="10.140625" style="64" customWidth="1"/>
    <col min="7439" max="7440" width="9.140625" style="64"/>
    <col min="7441" max="7441" width="9" style="64" customWidth="1"/>
    <col min="7442" max="7682" width="9.140625" style="64"/>
    <col min="7683" max="7683" width="11.28515625" style="64" customWidth="1"/>
    <col min="7684" max="7684" width="65.7109375" style="64" customWidth="1"/>
    <col min="7685" max="7685" width="8" style="64" customWidth="1"/>
    <col min="7686" max="7687" width="15.7109375" style="64" customWidth="1"/>
    <col min="7688" max="7688" width="2.7109375" style="64" customWidth="1"/>
    <col min="7689" max="7690" width="15.7109375" style="64" customWidth="1"/>
    <col min="7691" max="7691" width="2.7109375" style="64" customWidth="1"/>
    <col min="7692" max="7693" width="15.7109375" style="64" customWidth="1"/>
    <col min="7694" max="7694" width="10.140625" style="64" customWidth="1"/>
    <col min="7695" max="7696" width="9.140625" style="64"/>
    <col min="7697" max="7697" width="9" style="64" customWidth="1"/>
    <col min="7698" max="7938" width="9.140625" style="64"/>
    <col min="7939" max="7939" width="11.28515625" style="64" customWidth="1"/>
    <col min="7940" max="7940" width="65.7109375" style="64" customWidth="1"/>
    <col min="7941" max="7941" width="8" style="64" customWidth="1"/>
    <col min="7942" max="7943" width="15.7109375" style="64" customWidth="1"/>
    <col min="7944" max="7944" width="2.7109375" style="64" customWidth="1"/>
    <col min="7945" max="7946" width="15.7109375" style="64" customWidth="1"/>
    <col min="7947" max="7947" width="2.7109375" style="64" customWidth="1"/>
    <col min="7948" max="7949" width="15.7109375" style="64" customWidth="1"/>
    <col min="7950" max="7950" width="10.140625" style="64" customWidth="1"/>
    <col min="7951" max="7952" width="9.140625" style="64"/>
    <col min="7953" max="7953" width="9" style="64" customWidth="1"/>
    <col min="7954" max="8194" width="9.140625" style="64"/>
    <col min="8195" max="8195" width="11.28515625" style="64" customWidth="1"/>
    <col min="8196" max="8196" width="65.7109375" style="64" customWidth="1"/>
    <col min="8197" max="8197" width="8" style="64" customWidth="1"/>
    <col min="8198" max="8199" width="15.7109375" style="64" customWidth="1"/>
    <col min="8200" max="8200" width="2.7109375" style="64" customWidth="1"/>
    <col min="8201" max="8202" width="15.7109375" style="64" customWidth="1"/>
    <col min="8203" max="8203" width="2.7109375" style="64" customWidth="1"/>
    <col min="8204" max="8205" width="15.7109375" style="64" customWidth="1"/>
    <col min="8206" max="8206" width="10.140625" style="64" customWidth="1"/>
    <col min="8207" max="8208" width="9.140625" style="64"/>
    <col min="8209" max="8209" width="9" style="64" customWidth="1"/>
    <col min="8210" max="8450" width="9.140625" style="64"/>
    <col min="8451" max="8451" width="11.28515625" style="64" customWidth="1"/>
    <col min="8452" max="8452" width="65.7109375" style="64" customWidth="1"/>
    <col min="8453" max="8453" width="8" style="64" customWidth="1"/>
    <col min="8454" max="8455" width="15.7109375" style="64" customWidth="1"/>
    <col min="8456" max="8456" width="2.7109375" style="64" customWidth="1"/>
    <col min="8457" max="8458" width="15.7109375" style="64" customWidth="1"/>
    <col min="8459" max="8459" width="2.7109375" style="64" customWidth="1"/>
    <col min="8460" max="8461" width="15.7109375" style="64" customWidth="1"/>
    <col min="8462" max="8462" width="10.140625" style="64" customWidth="1"/>
    <col min="8463" max="8464" width="9.140625" style="64"/>
    <col min="8465" max="8465" width="9" style="64" customWidth="1"/>
    <col min="8466" max="8706" width="9.140625" style="64"/>
    <col min="8707" max="8707" width="11.28515625" style="64" customWidth="1"/>
    <col min="8708" max="8708" width="65.7109375" style="64" customWidth="1"/>
    <col min="8709" max="8709" width="8" style="64" customWidth="1"/>
    <col min="8710" max="8711" width="15.7109375" style="64" customWidth="1"/>
    <col min="8712" max="8712" width="2.7109375" style="64" customWidth="1"/>
    <col min="8713" max="8714" width="15.7109375" style="64" customWidth="1"/>
    <col min="8715" max="8715" width="2.7109375" style="64" customWidth="1"/>
    <col min="8716" max="8717" width="15.7109375" style="64" customWidth="1"/>
    <col min="8718" max="8718" width="10.140625" style="64" customWidth="1"/>
    <col min="8719" max="8720" width="9.140625" style="64"/>
    <col min="8721" max="8721" width="9" style="64" customWidth="1"/>
    <col min="8722" max="8962" width="9.140625" style="64"/>
    <col min="8963" max="8963" width="11.28515625" style="64" customWidth="1"/>
    <col min="8964" max="8964" width="65.7109375" style="64" customWidth="1"/>
    <col min="8965" max="8965" width="8" style="64" customWidth="1"/>
    <col min="8966" max="8967" width="15.7109375" style="64" customWidth="1"/>
    <col min="8968" max="8968" width="2.7109375" style="64" customWidth="1"/>
    <col min="8969" max="8970" width="15.7109375" style="64" customWidth="1"/>
    <col min="8971" max="8971" width="2.7109375" style="64" customWidth="1"/>
    <col min="8972" max="8973" width="15.7109375" style="64" customWidth="1"/>
    <col min="8974" max="8974" width="10.140625" style="64" customWidth="1"/>
    <col min="8975" max="8976" width="9.140625" style="64"/>
    <col min="8977" max="8977" width="9" style="64" customWidth="1"/>
    <col min="8978" max="9218" width="9.140625" style="64"/>
    <col min="9219" max="9219" width="11.28515625" style="64" customWidth="1"/>
    <col min="9220" max="9220" width="65.7109375" style="64" customWidth="1"/>
    <col min="9221" max="9221" width="8" style="64" customWidth="1"/>
    <col min="9222" max="9223" width="15.7109375" style="64" customWidth="1"/>
    <col min="9224" max="9224" width="2.7109375" style="64" customWidth="1"/>
    <col min="9225" max="9226" width="15.7109375" style="64" customWidth="1"/>
    <col min="9227" max="9227" width="2.7109375" style="64" customWidth="1"/>
    <col min="9228" max="9229" width="15.7109375" style="64" customWidth="1"/>
    <col min="9230" max="9230" width="10.140625" style="64" customWidth="1"/>
    <col min="9231" max="9232" width="9.140625" style="64"/>
    <col min="9233" max="9233" width="9" style="64" customWidth="1"/>
    <col min="9234" max="9474" width="9.140625" style="64"/>
    <col min="9475" max="9475" width="11.28515625" style="64" customWidth="1"/>
    <col min="9476" max="9476" width="65.7109375" style="64" customWidth="1"/>
    <col min="9477" max="9477" width="8" style="64" customWidth="1"/>
    <col min="9478" max="9479" width="15.7109375" style="64" customWidth="1"/>
    <col min="9480" max="9480" width="2.7109375" style="64" customWidth="1"/>
    <col min="9481" max="9482" width="15.7109375" style="64" customWidth="1"/>
    <col min="9483" max="9483" width="2.7109375" style="64" customWidth="1"/>
    <col min="9484" max="9485" width="15.7109375" style="64" customWidth="1"/>
    <col min="9486" max="9486" width="10.140625" style="64" customWidth="1"/>
    <col min="9487" max="9488" width="9.140625" style="64"/>
    <col min="9489" max="9489" width="9" style="64" customWidth="1"/>
    <col min="9490" max="9730" width="9.140625" style="64"/>
    <col min="9731" max="9731" width="11.28515625" style="64" customWidth="1"/>
    <col min="9732" max="9732" width="65.7109375" style="64" customWidth="1"/>
    <col min="9733" max="9733" width="8" style="64" customWidth="1"/>
    <col min="9734" max="9735" width="15.7109375" style="64" customWidth="1"/>
    <col min="9736" max="9736" width="2.7109375" style="64" customWidth="1"/>
    <col min="9737" max="9738" width="15.7109375" style="64" customWidth="1"/>
    <col min="9739" max="9739" width="2.7109375" style="64" customWidth="1"/>
    <col min="9740" max="9741" width="15.7109375" style="64" customWidth="1"/>
    <col min="9742" max="9742" width="10.140625" style="64" customWidth="1"/>
    <col min="9743" max="9744" width="9.140625" style="64"/>
    <col min="9745" max="9745" width="9" style="64" customWidth="1"/>
    <col min="9746" max="9986" width="9.140625" style="64"/>
    <col min="9987" max="9987" width="11.28515625" style="64" customWidth="1"/>
    <col min="9988" max="9988" width="65.7109375" style="64" customWidth="1"/>
    <col min="9989" max="9989" width="8" style="64" customWidth="1"/>
    <col min="9990" max="9991" width="15.7109375" style="64" customWidth="1"/>
    <col min="9992" max="9992" width="2.7109375" style="64" customWidth="1"/>
    <col min="9993" max="9994" width="15.7109375" style="64" customWidth="1"/>
    <col min="9995" max="9995" width="2.7109375" style="64" customWidth="1"/>
    <col min="9996" max="9997" width="15.7109375" style="64" customWidth="1"/>
    <col min="9998" max="9998" width="10.140625" style="64" customWidth="1"/>
    <col min="9999" max="10000" width="9.140625" style="64"/>
    <col min="10001" max="10001" width="9" style="64" customWidth="1"/>
    <col min="10002" max="10242" width="9.140625" style="64"/>
    <col min="10243" max="10243" width="11.28515625" style="64" customWidth="1"/>
    <col min="10244" max="10244" width="65.7109375" style="64" customWidth="1"/>
    <col min="10245" max="10245" width="8" style="64" customWidth="1"/>
    <col min="10246" max="10247" width="15.7109375" style="64" customWidth="1"/>
    <col min="10248" max="10248" width="2.7109375" style="64" customWidth="1"/>
    <col min="10249" max="10250" width="15.7109375" style="64" customWidth="1"/>
    <col min="10251" max="10251" width="2.7109375" style="64" customWidth="1"/>
    <col min="10252" max="10253" width="15.7109375" style="64" customWidth="1"/>
    <col min="10254" max="10254" width="10.140625" style="64" customWidth="1"/>
    <col min="10255" max="10256" width="9.140625" style="64"/>
    <col min="10257" max="10257" width="9" style="64" customWidth="1"/>
    <col min="10258" max="10498" width="9.140625" style="64"/>
    <col min="10499" max="10499" width="11.28515625" style="64" customWidth="1"/>
    <col min="10500" max="10500" width="65.7109375" style="64" customWidth="1"/>
    <col min="10501" max="10501" width="8" style="64" customWidth="1"/>
    <col min="10502" max="10503" width="15.7109375" style="64" customWidth="1"/>
    <col min="10504" max="10504" width="2.7109375" style="64" customWidth="1"/>
    <col min="10505" max="10506" width="15.7109375" style="64" customWidth="1"/>
    <col min="10507" max="10507" width="2.7109375" style="64" customWidth="1"/>
    <col min="10508" max="10509" width="15.7109375" style="64" customWidth="1"/>
    <col min="10510" max="10510" width="10.140625" style="64" customWidth="1"/>
    <col min="10511" max="10512" width="9.140625" style="64"/>
    <col min="10513" max="10513" width="9" style="64" customWidth="1"/>
    <col min="10514" max="10754" width="9.140625" style="64"/>
    <col min="10755" max="10755" width="11.28515625" style="64" customWidth="1"/>
    <col min="10756" max="10756" width="65.7109375" style="64" customWidth="1"/>
    <col min="10757" max="10757" width="8" style="64" customWidth="1"/>
    <col min="10758" max="10759" width="15.7109375" style="64" customWidth="1"/>
    <col min="10760" max="10760" width="2.7109375" style="64" customWidth="1"/>
    <col min="10761" max="10762" width="15.7109375" style="64" customWidth="1"/>
    <col min="10763" max="10763" width="2.7109375" style="64" customWidth="1"/>
    <col min="10764" max="10765" width="15.7109375" style="64" customWidth="1"/>
    <col min="10766" max="10766" width="10.140625" style="64" customWidth="1"/>
    <col min="10767" max="10768" width="9.140625" style="64"/>
    <col min="10769" max="10769" width="9" style="64" customWidth="1"/>
    <col min="10770" max="11010" width="9.140625" style="64"/>
    <col min="11011" max="11011" width="11.28515625" style="64" customWidth="1"/>
    <col min="11012" max="11012" width="65.7109375" style="64" customWidth="1"/>
    <col min="11013" max="11013" width="8" style="64" customWidth="1"/>
    <col min="11014" max="11015" width="15.7109375" style="64" customWidth="1"/>
    <col min="11016" max="11016" width="2.7109375" style="64" customWidth="1"/>
    <col min="11017" max="11018" width="15.7109375" style="64" customWidth="1"/>
    <col min="11019" max="11019" width="2.7109375" style="64" customWidth="1"/>
    <col min="11020" max="11021" width="15.7109375" style="64" customWidth="1"/>
    <col min="11022" max="11022" width="10.140625" style="64" customWidth="1"/>
    <col min="11023" max="11024" width="9.140625" style="64"/>
    <col min="11025" max="11025" width="9" style="64" customWidth="1"/>
    <col min="11026" max="11266" width="9.140625" style="64"/>
    <col min="11267" max="11267" width="11.28515625" style="64" customWidth="1"/>
    <col min="11268" max="11268" width="65.7109375" style="64" customWidth="1"/>
    <col min="11269" max="11269" width="8" style="64" customWidth="1"/>
    <col min="11270" max="11271" width="15.7109375" style="64" customWidth="1"/>
    <col min="11272" max="11272" width="2.7109375" style="64" customWidth="1"/>
    <col min="11273" max="11274" width="15.7109375" style="64" customWidth="1"/>
    <col min="11275" max="11275" width="2.7109375" style="64" customWidth="1"/>
    <col min="11276" max="11277" width="15.7109375" style="64" customWidth="1"/>
    <col min="11278" max="11278" width="10.140625" style="64" customWidth="1"/>
    <col min="11279" max="11280" width="9.140625" style="64"/>
    <col min="11281" max="11281" width="9" style="64" customWidth="1"/>
    <col min="11282" max="11522" width="9.140625" style="64"/>
    <col min="11523" max="11523" width="11.28515625" style="64" customWidth="1"/>
    <col min="11524" max="11524" width="65.7109375" style="64" customWidth="1"/>
    <col min="11525" max="11525" width="8" style="64" customWidth="1"/>
    <col min="11526" max="11527" width="15.7109375" style="64" customWidth="1"/>
    <col min="11528" max="11528" width="2.7109375" style="64" customWidth="1"/>
    <col min="11529" max="11530" width="15.7109375" style="64" customWidth="1"/>
    <col min="11531" max="11531" width="2.7109375" style="64" customWidth="1"/>
    <col min="11532" max="11533" width="15.7109375" style="64" customWidth="1"/>
    <col min="11534" max="11534" width="10.140625" style="64" customWidth="1"/>
    <col min="11535" max="11536" width="9.140625" style="64"/>
    <col min="11537" max="11537" width="9" style="64" customWidth="1"/>
    <col min="11538" max="11778" width="9.140625" style="64"/>
    <col min="11779" max="11779" width="11.28515625" style="64" customWidth="1"/>
    <col min="11780" max="11780" width="65.7109375" style="64" customWidth="1"/>
    <col min="11781" max="11781" width="8" style="64" customWidth="1"/>
    <col min="11782" max="11783" width="15.7109375" style="64" customWidth="1"/>
    <col min="11784" max="11784" width="2.7109375" style="64" customWidth="1"/>
    <col min="11785" max="11786" width="15.7109375" style="64" customWidth="1"/>
    <col min="11787" max="11787" width="2.7109375" style="64" customWidth="1"/>
    <col min="11788" max="11789" width="15.7109375" style="64" customWidth="1"/>
    <col min="11790" max="11790" width="10.140625" style="64" customWidth="1"/>
    <col min="11791" max="11792" width="9.140625" style="64"/>
    <col min="11793" max="11793" width="9" style="64" customWidth="1"/>
    <col min="11794" max="12034" width="9.140625" style="64"/>
    <col min="12035" max="12035" width="11.28515625" style="64" customWidth="1"/>
    <col min="12036" max="12036" width="65.7109375" style="64" customWidth="1"/>
    <col min="12037" max="12037" width="8" style="64" customWidth="1"/>
    <col min="12038" max="12039" width="15.7109375" style="64" customWidth="1"/>
    <col min="12040" max="12040" width="2.7109375" style="64" customWidth="1"/>
    <col min="12041" max="12042" width="15.7109375" style="64" customWidth="1"/>
    <col min="12043" max="12043" width="2.7109375" style="64" customWidth="1"/>
    <col min="12044" max="12045" width="15.7109375" style="64" customWidth="1"/>
    <col min="12046" max="12046" width="10.140625" style="64" customWidth="1"/>
    <col min="12047" max="12048" width="9.140625" style="64"/>
    <col min="12049" max="12049" width="9" style="64" customWidth="1"/>
    <col min="12050" max="12290" width="9.140625" style="64"/>
    <col min="12291" max="12291" width="11.28515625" style="64" customWidth="1"/>
    <col min="12292" max="12292" width="65.7109375" style="64" customWidth="1"/>
    <col min="12293" max="12293" width="8" style="64" customWidth="1"/>
    <col min="12294" max="12295" width="15.7109375" style="64" customWidth="1"/>
    <col min="12296" max="12296" width="2.7109375" style="64" customWidth="1"/>
    <col min="12297" max="12298" width="15.7109375" style="64" customWidth="1"/>
    <col min="12299" max="12299" width="2.7109375" style="64" customWidth="1"/>
    <col min="12300" max="12301" width="15.7109375" style="64" customWidth="1"/>
    <col min="12302" max="12302" width="10.140625" style="64" customWidth="1"/>
    <col min="12303" max="12304" width="9.140625" style="64"/>
    <col min="12305" max="12305" width="9" style="64" customWidth="1"/>
    <col min="12306" max="12546" width="9.140625" style="64"/>
    <col min="12547" max="12547" width="11.28515625" style="64" customWidth="1"/>
    <col min="12548" max="12548" width="65.7109375" style="64" customWidth="1"/>
    <col min="12549" max="12549" width="8" style="64" customWidth="1"/>
    <col min="12550" max="12551" width="15.7109375" style="64" customWidth="1"/>
    <col min="12552" max="12552" width="2.7109375" style="64" customWidth="1"/>
    <col min="12553" max="12554" width="15.7109375" style="64" customWidth="1"/>
    <col min="12555" max="12555" width="2.7109375" style="64" customWidth="1"/>
    <col min="12556" max="12557" width="15.7109375" style="64" customWidth="1"/>
    <col min="12558" max="12558" width="10.140625" style="64" customWidth="1"/>
    <col min="12559" max="12560" width="9.140625" style="64"/>
    <col min="12561" max="12561" width="9" style="64" customWidth="1"/>
    <col min="12562" max="12802" width="9.140625" style="64"/>
    <col min="12803" max="12803" width="11.28515625" style="64" customWidth="1"/>
    <col min="12804" max="12804" width="65.7109375" style="64" customWidth="1"/>
    <col min="12805" max="12805" width="8" style="64" customWidth="1"/>
    <col min="12806" max="12807" width="15.7109375" style="64" customWidth="1"/>
    <col min="12808" max="12808" width="2.7109375" style="64" customWidth="1"/>
    <col min="12809" max="12810" width="15.7109375" style="64" customWidth="1"/>
    <col min="12811" max="12811" width="2.7109375" style="64" customWidth="1"/>
    <col min="12812" max="12813" width="15.7109375" style="64" customWidth="1"/>
    <col min="12814" max="12814" width="10.140625" style="64" customWidth="1"/>
    <col min="12815" max="12816" width="9.140625" style="64"/>
    <col min="12817" max="12817" width="9" style="64" customWidth="1"/>
    <col min="12818" max="13058" width="9.140625" style="64"/>
    <col min="13059" max="13059" width="11.28515625" style="64" customWidth="1"/>
    <col min="13060" max="13060" width="65.7109375" style="64" customWidth="1"/>
    <col min="13061" max="13061" width="8" style="64" customWidth="1"/>
    <col min="13062" max="13063" width="15.7109375" style="64" customWidth="1"/>
    <col min="13064" max="13064" width="2.7109375" style="64" customWidth="1"/>
    <col min="13065" max="13066" width="15.7109375" style="64" customWidth="1"/>
    <col min="13067" max="13067" width="2.7109375" style="64" customWidth="1"/>
    <col min="13068" max="13069" width="15.7109375" style="64" customWidth="1"/>
    <col min="13070" max="13070" width="10.140625" style="64" customWidth="1"/>
    <col min="13071" max="13072" width="9.140625" style="64"/>
    <col min="13073" max="13073" width="9" style="64" customWidth="1"/>
    <col min="13074" max="13314" width="9.140625" style="64"/>
    <col min="13315" max="13315" width="11.28515625" style="64" customWidth="1"/>
    <col min="13316" max="13316" width="65.7109375" style="64" customWidth="1"/>
    <col min="13317" max="13317" width="8" style="64" customWidth="1"/>
    <col min="13318" max="13319" width="15.7109375" style="64" customWidth="1"/>
    <col min="13320" max="13320" width="2.7109375" style="64" customWidth="1"/>
    <col min="13321" max="13322" width="15.7109375" style="64" customWidth="1"/>
    <col min="13323" max="13323" width="2.7109375" style="64" customWidth="1"/>
    <col min="13324" max="13325" width="15.7109375" style="64" customWidth="1"/>
    <col min="13326" max="13326" width="10.140625" style="64" customWidth="1"/>
    <col min="13327" max="13328" width="9.140625" style="64"/>
    <col min="13329" max="13329" width="9" style="64" customWidth="1"/>
    <col min="13330" max="13570" width="9.140625" style="64"/>
    <col min="13571" max="13571" width="11.28515625" style="64" customWidth="1"/>
    <col min="13572" max="13572" width="65.7109375" style="64" customWidth="1"/>
    <col min="13573" max="13573" width="8" style="64" customWidth="1"/>
    <col min="13574" max="13575" width="15.7109375" style="64" customWidth="1"/>
    <col min="13576" max="13576" width="2.7109375" style="64" customWidth="1"/>
    <col min="13577" max="13578" width="15.7109375" style="64" customWidth="1"/>
    <col min="13579" max="13579" width="2.7109375" style="64" customWidth="1"/>
    <col min="13580" max="13581" width="15.7109375" style="64" customWidth="1"/>
    <col min="13582" max="13582" width="10.140625" style="64" customWidth="1"/>
    <col min="13583" max="13584" width="9.140625" style="64"/>
    <col min="13585" max="13585" width="9" style="64" customWidth="1"/>
    <col min="13586" max="13826" width="9.140625" style="64"/>
    <col min="13827" max="13827" width="11.28515625" style="64" customWidth="1"/>
    <col min="13828" max="13828" width="65.7109375" style="64" customWidth="1"/>
    <col min="13829" max="13829" width="8" style="64" customWidth="1"/>
    <col min="13830" max="13831" width="15.7109375" style="64" customWidth="1"/>
    <col min="13832" max="13832" width="2.7109375" style="64" customWidth="1"/>
    <col min="13833" max="13834" width="15.7109375" style="64" customWidth="1"/>
    <col min="13835" max="13835" width="2.7109375" style="64" customWidth="1"/>
    <col min="13836" max="13837" width="15.7109375" style="64" customWidth="1"/>
    <col min="13838" max="13838" width="10.140625" style="64" customWidth="1"/>
    <col min="13839" max="13840" width="9.140625" style="64"/>
    <col min="13841" max="13841" width="9" style="64" customWidth="1"/>
    <col min="13842" max="14082" width="9.140625" style="64"/>
    <col min="14083" max="14083" width="11.28515625" style="64" customWidth="1"/>
    <col min="14084" max="14084" width="65.7109375" style="64" customWidth="1"/>
    <col min="14085" max="14085" width="8" style="64" customWidth="1"/>
    <col min="14086" max="14087" width="15.7109375" style="64" customWidth="1"/>
    <col min="14088" max="14088" width="2.7109375" style="64" customWidth="1"/>
    <col min="14089" max="14090" width="15.7109375" style="64" customWidth="1"/>
    <col min="14091" max="14091" width="2.7109375" style="64" customWidth="1"/>
    <col min="14092" max="14093" width="15.7109375" style="64" customWidth="1"/>
    <col min="14094" max="14094" width="10.140625" style="64" customWidth="1"/>
    <col min="14095" max="14096" width="9.140625" style="64"/>
    <col min="14097" max="14097" width="9" style="64" customWidth="1"/>
    <col min="14098" max="14338" width="9.140625" style="64"/>
    <col min="14339" max="14339" width="11.28515625" style="64" customWidth="1"/>
    <col min="14340" max="14340" width="65.7109375" style="64" customWidth="1"/>
    <col min="14341" max="14341" width="8" style="64" customWidth="1"/>
    <col min="14342" max="14343" width="15.7109375" style="64" customWidth="1"/>
    <col min="14344" max="14344" width="2.7109375" style="64" customWidth="1"/>
    <col min="14345" max="14346" width="15.7109375" style="64" customWidth="1"/>
    <col min="14347" max="14347" width="2.7109375" style="64" customWidth="1"/>
    <col min="14348" max="14349" width="15.7109375" style="64" customWidth="1"/>
    <col min="14350" max="14350" width="10.140625" style="64" customWidth="1"/>
    <col min="14351" max="14352" width="9.140625" style="64"/>
    <col min="14353" max="14353" width="9" style="64" customWidth="1"/>
    <col min="14354" max="14594" width="9.140625" style="64"/>
    <col min="14595" max="14595" width="11.28515625" style="64" customWidth="1"/>
    <col min="14596" max="14596" width="65.7109375" style="64" customWidth="1"/>
    <col min="14597" max="14597" width="8" style="64" customWidth="1"/>
    <col min="14598" max="14599" width="15.7109375" style="64" customWidth="1"/>
    <col min="14600" max="14600" width="2.7109375" style="64" customWidth="1"/>
    <col min="14601" max="14602" width="15.7109375" style="64" customWidth="1"/>
    <col min="14603" max="14603" width="2.7109375" style="64" customWidth="1"/>
    <col min="14604" max="14605" width="15.7109375" style="64" customWidth="1"/>
    <col min="14606" max="14606" width="10.140625" style="64" customWidth="1"/>
    <col min="14607" max="14608" width="9.140625" style="64"/>
    <col min="14609" max="14609" width="9" style="64" customWidth="1"/>
    <col min="14610" max="14850" width="9.140625" style="64"/>
    <col min="14851" max="14851" width="11.28515625" style="64" customWidth="1"/>
    <col min="14852" max="14852" width="65.7109375" style="64" customWidth="1"/>
    <col min="14853" max="14853" width="8" style="64" customWidth="1"/>
    <col min="14854" max="14855" width="15.7109375" style="64" customWidth="1"/>
    <col min="14856" max="14856" width="2.7109375" style="64" customWidth="1"/>
    <col min="14857" max="14858" width="15.7109375" style="64" customWidth="1"/>
    <col min="14859" max="14859" width="2.7109375" style="64" customWidth="1"/>
    <col min="14860" max="14861" width="15.7109375" style="64" customWidth="1"/>
    <col min="14862" max="14862" width="10.140625" style="64" customWidth="1"/>
    <col min="14863" max="14864" width="9.140625" style="64"/>
    <col min="14865" max="14865" width="9" style="64" customWidth="1"/>
    <col min="14866" max="15106" width="9.140625" style="64"/>
    <col min="15107" max="15107" width="11.28515625" style="64" customWidth="1"/>
    <col min="15108" max="15108" width="65.7109375" style="64" customWidth="1"/>
    <col min="15109" max="15109" width="8" style="64" customWidth="1"/>
    <col min="15110" max="15111" width="15.7109375" style="64" customWidth="1"/>
    <col min="15112" max="15112" width="2.7109375" style="64" customWidth="1"/>
    <col min="15113" max="15114" width="15.7109375" style="64" customWidth="1"/>
    <col min="15115" max="15115" width="2.7109375" style="64" customWidth="1"/>
    <col min="15116" max="15117" width="15.7109375" style="64" customWidth="1"/>
    <col min="15118" max="15118" width="10.140625" style="64" customWidth="1"/>
    <col min="15119" max="15120" width="9.140625" style="64"/>
    <col min="15121" max="15121" width="9" style="64" customWidth="1"/>
    <col min="15122" max="15362" width="9.140625" style="64"/>
    <col min="15363" max="15363" width="11.28515625" style="64" customWidth="1"/>
    <col min="15364" max="15364" width="65.7109375" style="64" customWidth="1"/>
    <col min="15365" max="15365" width="8" style="64" customWidth="1"/>
    <col min="15366" max="15367" width="15.7109375" style="64" customWidth="1"/>
    <col min="15368" max="15368" width="2.7109375" style="64" customWidth="1"/>
    <col min="15369" max="15370" width="15.7109375" style="64" customWidth="1"/>
    <col min="15371" max="15371" width="2.7109375" style="64" customWidth="1"/>
    <col min="15372" max="15373" width="15.7109375" style="64" customWidth="1"/>
    <col min="15374" max="15374" width="10.140625" style="64" customWidth="1"/>
    <col min="15375" max="15376" width="9.140625" style="64"/>
    <col min="15377" max="15377" width="9" style="64" customWidth="1"/>
    <col min="15378" max="15618" width="9.140625" style="64"/>
    <col min="15619" max="15619" width="11.28515625" style="64" customWidth="1"/>
    <col min="15620" max="15620" width="65.7109375" style="64" customWidth="1"/>
    <col min="15621" max="15621" width="8" style="64" customWidth="1"/>
    <col min="15622" max="15623" width="15.7109375" style="64" customWidth="1"/>
    <col min="15624" max="15624" width="2.7109375" style="64" customWidth="1"/>
    <col min="15625" max="15626" width="15.7109375" style="64" customWidth="1"/>
    <col min="15627" max="15627" width="2.7109375" style="64" customWidth="1"/>
    <col min="15628" max="15629" width="15.7109375" style="64" customWidth="1"/>
    <col min="15630" max="15630" width="10.140625" style="64" customWidth="1"/>
    <col min="15631" max="15632" width="9.140625" style="64"/>
    <col min="15633" max="15633" width="9" style="64" customWidth="1"/>
    <col min="15634" max="15874" width="9.140625" style="64"/>
    <col min="15875" max="15875" width="11.28515625" style="64" customWidth="1"/>
    <col min="15876" max="15876" width="65.7109375" style="64" customWidth="1"/>
    <col min="15877" max="15877" width="8" style="64" customWidth="1"/>
    <col min="15878" max="15879" width="15.7109375" style="64" customWidth="1"/>
    <col min="15880" max="15880" width="2.7109375" style="64" customWidth="1"/>
    <col min="15881" max="15882" width="15.7109375" style="64" customWidth="1"/>
    <col min="15883" max="15883" width="2.7109375" style="64" customWidth="1"/>
    <col min="15884" max="15885" width="15.7109375" style="64" customWidth="1"/>
    <col min="15886" max="15886" width="10.140625" style="64" customWidth="1"/>
    <col min="15887" max="15888" width="9.140625" style="64"/>
    <col min="15889" max="15889" width="9" style="64" customWidth="1"/>
    <col min="15890" max="16130" width="9.140625" style="64"/>
    <col min="16131" max="16131" width="11.28515625" style="64" customWidth="1"/>
    <col min="16132" max="16132" width="65.7109375" style="64" customWidth="1"/>
    <col min="16133" max="16133" width="8" style="64" customWidth="1"/>
    <col min="16134" max="16135" width="15.7109375" style="64" customWidth="1"/>
    <col min="16136" max="16136" width="2.7109375" style="64" customWidth="1"/>
    <col min="16137" max="16138" width="15.7109375" style="64" customWidth="1"/>
    <col min="16139" max="16139" width="2.7109375" style="64" customWidth="1"/>
    <col min="16140" max="16141" width="15.7109375" style="64" customWidth="1"/>
    <col min="16142" max="16142" width="10.140625" style="64" customWidth="1"/>
    <col min="16143" max="16144" width="9.140625" style="64"/>
    <col min="16145" max="16145" width="9" style="64" customWidth="1"/>
    <col min="16146" max="16384" width="9.140625" style="64"/>
  </cols>
  <sheetData>
    <row r="1" spans="1:15" s="56" customFormat="1" x14ac:dyDescent="0.2">
      <c r="A1" s="173" t="s">
        <v>88</v>
      </c>
      <c r="B1" s="173"/>
      <c r="C1" s="52"/>
      <c r="D1" s="52"/>
      <c r="E1" s="52"/>
      <c r="F1" s="53"/>
      <c r="G1" s="52"/>
      <c r="H1" s="52"/>
      <c r="I1" s="52"/>
      <c r="J1" s="54"/>
      <c r="K1" s="52"/>
      <c r="L1" s="52"/>
      <c r="M1" s="52"/>
      <c r="N1" s="55"/>
    </row>
    <row r="2" spans="1:15" s="56" customFormat="1" ht="24.75" customHeight="1" x14ac:dyDescent="0.2">
      <c r="A2" s="174" t="s">
        <v>89</v>
      </c>
      <c r="B2" s="174"/>
      <c r="C2" s="57"/>
      <c r="D2" s="58" t="s">
        <v>90</v>
      </c>
      <c r="E2" s="58"/>
      <c r="F2" s="59"/>
      <c r="G2" s="58"/>
      <c r="H2" s="58"/>
      <c r="I2" s="58"/>
      <c r="J2" s="60"/>
      <c r="K2" s="60"/>
      <c r="L2" s="52"/>
      <c r="M2" s="52"/>
      <c r="N2" s="55"/>
    </row>
    <row r="3" spans="1:15" ht="24.75" customHeight="1" x14ac:dyDescent="0.2">
      <c r="A3" s="175" t="s">
        <v>91</v>
      </c>
      <c r="B3" s="175"/>
      <c r="C3" s="61"/>
      <c r="D3" s="61"/>
      <c r="E3" s="61"/>
      <c r="F3" s="62"/>
      <c r="G3" s="61"/>
      <c r="H3" s="61"/>
      <c r="I3" s="61"/>
      <c r="J3" s="61"/>
      <c r="K3" s="61"/>
      <c r="L3" s="61"/>
      <c r="M3" s="61"/>
      <c r="N3" s="63"/>
    </row>
    <row r="4" spans="1:15" ht="24.75" customHeight="1" x14ac:dyDescent="0.25">
      <c r="A4" s="176" t="s">
        <v>92</v>
      </c>
      <c r="B4" s="176"/>
      <c r="C4" s="61"/>
      <c r="D4" s="61"/>
      <c r="E4" s="61"/>
      <c r="F4" s="62"/>
      <c r="G4" s="61"/>
      <c r="H4" s="61"/>
      <c r="I4" s="61"/>
      <c r="J4" s="61"/>
      <c r="K4" s="61"/>
      <c r="L4" s="61"/>
      <c r="M4" s="61"/>
      <c r="N4" s="63"/>
      <c r="O4" s="65"/>
    </row>
    <row r="5" spans="1:15" ht="15.75" x14ac:dyDescent="0.25">
      <c r="B5" s="65"/>
      <c r="C5" s="65"/>
      <c r="D5" s="65"/>
      <c r="E5" s="65"/>
      <c r="F5" s="65"/>
      <c r="G5" s="65"/>
      <c r="H5" s="65"/>
      <c r="I5" s="65"/>
      <c r="J5" s="65"/>
      <c r="K5" s="65"/>
      <c r="L5" s="65"/>
      <c r="M5" s="65"/>
      <c r="N5" s="65"/>
    </row>
    <row r="6" spans="1:15" x14ac:dyDescent="0.2">
      <c r="F6" s="67"/>
    </row>
    <row r="7" spans="1:15" ht="14.25" customHeight="1" x14ac:dyDescent="0.2">
      <c r="A7" s="172" t="s">
        <v>93</v>
      </c>
      <c r="B7" s="177" t="s">
        <v>94</v>
      </c>
      <c r="C7" s="169" t="s">
        <v>95</v>
      </c>
      <c r="D7" s="170"/>
      <c r="E7" s="170"/>
      <c r="F7" s="170"/>
      <c r="G7" s="170"/>
      <c r="H7" s="170"/>
      <c r="I7" s="170"/>
      <c r="J7" s="170"/>
      <c r="K7" s="170"/>
      <c r="L7" s="171"/>
      <c r="M7" s="119"/>
      <c r="N7" s="172" t="s">
        <v>96</v>
      </c>
    </row>
    <row r="8" spans="1:15" ht="15" customHeight="1" x14ac:dyDescent="0.2">
      <c r="A8" s="172"/>
      <c r="B8" s="177"/>
      <c r="C8" s="169" t="s">
        <v>97</v>
      </c>
      <c r="D8" s="170"/>
      <c r="E8" s="170"/>
      <c r="F8" s="170"/>
      <c r="G8" s="170"/>
      <c r="H8" s="170"/>
      <c r="I8" s="170"/>
      <c r="J8" s="170"/>
      <c r="K8" s="170"/>
      <c r="L8" s="171"/>
      <c r="M8" s="119"/>
      <c r="N8" s="172"/>
    </row>
    <row r="9" spans="1:15" ht="42" customHeight="1" x14ac:dyDescent="0.2">
      <c r="A9" s="172"/>
      <c r="B9" s="177"/>
      <c r="C9" s="120" t="s">
        <v>98</v>
      </c>
      <c r="D9" s="120" t="s">
        <v>99</v>
      </c>
      <c r="E9" s="87" t="s">
        <v>100</v>
      </c>
      <c r="F9" s="70"/>
      <c r="G9" s="120" t="s">
        <v>101</v>
      </c>
      <c r="H9" s="87" t="s">
        <v>102</v>
      </c>
      <c r="I9" s="134" t="s">
        <v>179</v>
      </c>
      <c r="J9" s="70"/>
      <c r="K9" s="120" t="s">
        <v>103</v>
      </c>
      <c r="L9" s="87" t="s">
        <v>104</v>
      </c>
      <c r="M9" s="87" t="s">
        <v>105</v>
      </c>
      <c r="N9" s="172"/>
    </row>
    <row r="10" spans="1:15" ht="37.5" customHeight="1" x14ac:dyDescent="0.2">
      <c r="A10" s="71" t="s">
        <v>67</v>
      </c>
      <c r="B10" s="72" t="s">
        <v>106</v>
      </c>
      <c r="C10" s="73"/>
      <c r="D10" s="51">
        <v>72592</v>
      </c>
      <c r="E10" s="51">
        <v>76796.23</v>
      </c>
      <c r="F10" s="49"/>
      <c r="G10" s="51">
        <v>72592</v>
      </c>
      <c r="H10" s="51">
        <f>79260+793</f>
        <v>80053</v>
      </c>
      <c r="I10" s="51">
        <v>80301.81</v>
      </c>
      <c r="J10" s="49"/>
      <c r="K10" s="51">
        <v>72592</v>
      </c>
      <c r="L10" s="81">
        <v>80418</v>
      </c>
      <c r="M10" s="81">
        <v>81561</v>
      </c>
      <c r="N10" s="74">
        <v>1200</v>
      </c>
    </row>
    <row r="11" spans="1:15" ht="52.5" customHeight="1" x14ac:dyDescent="0.2">
      <c r="A11" s="71" t="s">
        <v>67</v>
      </c>
      <c r="B11" s="72" t="s">
        <v>107</v>
      </c>
      <c r="C11" s="73"/>
      <c r="D11" s="51">
        <v>77426</v>
      </c>
      <c r="E11" s="51">
        <v>64281.42</v>
      </c>
      <c r="F11" s="49"/>
      <c r="G11" s="51">
        <v>77426</v>
      </c>
      <c r="H11" s="51">
        <f>70146+702</f>
        <v>70848</v>
      </c>
      <c r="I11" s="51">
        <v>70915.64</v>
      </c>
      <c r="J11" s="49"/>
      <c r="K11" s="51">
        <v>77426</v>
      </c>
      <c r="L11" s="81">
        <v>74806</v>
      </c>
      <c r="M11" s="81">
        <v>75546</v>
      </c>
      <c r="N11" s="74">
        <v>1200</v>
      </c>
    </row>
    <row r="12" spans="1:15" ht="80.099999999999994" customHeight="1" x14ac:dyDescent="0.2">
      <c r="A12" s="125" t="s">
        <v>172</v>
      </c>
      <c r="B12" s="126" t="s">
        <v>173</v>
      </c>
      <c r="C12" s="130"/>
      <c r="D12" s="51">
        <v>0</v>
      </c>
      <c r="E12" s="51">
        <v>0</v>
      </c>
      <c r="F12" s="49"/>
      <c r="G12" s="51">
        <v>0</v>
      </c>
      <c r="H12" s="51">
        <v>0</v>
      </c>
      <c r="I12" s="51">
        <v>0</v>
      </c>
      <c r="J12" s="49"/>
      <c r="K12" s="51">
        <v>0</v>
      </c>
      <c r="L12" s="81">
        <v>0</v>
      </c>
      <c r="M12" s="127">
        <v>80117</v>
      </c>
      <c r="N12" s="131">
        <v>1200</v>
      </c>
    </row>
    <row r="13" spans="1:15" ht="52.5" customHeight="1" x14ac:dyDescent="0.2">
      <c r="A13" s="71" t="s">
        <v>78</v>
      </c>
      <c r="B13" s="72" t="s">
        <v>108</v>
      </c>
      <c r="C13" s="73"/>
      <c r="D13" s="51">
        <v>72592</v>
      </c>
      <c r="E13" s="51">
        <v>80029.960000000006</v>
      </c>
      <c r="F13" s="49"/>
      <c r="G13" s="51">
        <v>72592</v>
      </c>
      <c r="H13" s="51">
        <f>81798+818</f>
        <v>82616</v>
      </c>
      <c r="I13" s="51">
        <f>79332.25+3947.5</f>
        <v>83279.75</v>
      </c>
      <c r="J13" s="49"/>
      <c r="K13" s="51">
        <v>72592</v>
      </c>
      <c r="L13" s="81">
        <v>82616</v>
      </c>
      <c r="M13" s="81">
        <v>83434</v>
      </c>
      <c r="N13" s="74">
        <v>1200</v>
      </c>
    </row>
    <row r="14" spans="1:15" ht="52.5" customHeight="1" x14ac:dyDescent="0.2">
      <c r="A14" s="75" t="s">
        <v>59</v>
      </c>
      <c r="B14" s="72" t="s">
        <v>109</v>
      </c>
      <c r="C14" s="73"/>
      <c r="D14" s="51">
        <v>72592</v>
      </c>
      <c r="E14" s="51">
        <v>56198.65</v>
      </c>
      <c r="F14" s="49"/>
      <c r="G14" s="51">
        <v>72592</v>
      </c>
      <c r="H14" s="51">
        <f>59524+595</f>
        <v>60119</v>
      </c>
      <c r="I14" s="51">
        <f>63007.82+4311.95</f>
        <v>67319.77</v>
      </c>
      <c r="J14" s="49"/>
      <c r="K14" s="51">
        <v>72592</v>
      </c>
      <c r="L14" s="81">
        <v>62896</v>
      </c>
      <c r="M14" s="81">
        <v>63518</v>
      </c>
      <c r="N14" s="74">
        <v>1100</v>
      </c>
      <c r="O14" s="133"/>
    </row>
    <row r="15" spans="1:15" ht="52.5" customHeight="1" x14ac:dyDescent="0.2">
      <c r="A15" s="71" t="s">
        <v>110</v>
      </c>
      <c r="B15" s="72" t="s">
        <v>111</v>
      </c>
      <c r="C15" s="73"/>
      <c r="D15" s="51">
        <v>145184</v>
      </c>
      <c r="E15" s="51">
        <f>101280.49+2858.11+96.33</f>
        <v>104234.93000000001</v>
      </c>
      <c r="F15" s="49"/>
      <c r="G15" s="51">
        <v>145184</v>
      </c>
      <c r="H15" s="51">
        <f>61582+616+62273+623</f>
        <v>125094</v>
      </c>
      <c r="I15" s="51">
        <f>112762.88+187.23+190.97+175.06+190.97+190.97+190.97+190.97</f>
        <v>114080.02</v>
      </c>
      <c r="J15" s="49"/>
      <c r="K15" s="51">
        <v>145184</v>
      </c>
      <c r="L15" s="81">
        <f>64621+66228</f>
        <v>130849</v>
      </c>
      <c r="M15" s="81">
        <f>65260+66883</f>
        <v>132143</v>
      </c>
      <c r="N15" s="74">
        <v>1100</v>
      </c>
    </row>
    <row r="16" spans="1:15" ht="52.5" customHeight="1" x14ac:dyDescent="0.2">
      <c r="A16" s="71" t="s">
        <v>110</v>
      </c>
      <c r="B16" s="72" t="s">
        <v>112</v>
      </c>
      <c r="C16" s="73"/>
      <c r="D16" s="51">
        <v>145184</v>
      </c>
      <c r="E16" s="51">
        <v>117099.34</v>
      </c>
      <c r="F16" s="49"/>
      <c r="G16" s="51">
        <v>145184</v>
      </c>
      <c r="H16" s="51">
        <f>68766+688+62273+623</f>
        <v>132350</v>
      </c>
      <c r="I16" s="51">
        <f>120352.44+187.23+190.97+190.98+190.97+187.23+190.97+381.95+190.97+381.95+187.23+763.89</f>
        <v>123396.77999999998</v>
      </c>
      <c r="J16" s="49"/>
      <c r="K16" s="51">
        <v>145184</v>
      </c>
      <c r="L16" s="81">
        <f>72750+66228</f>
        <v>138978</v>
      </c>
      <c r="M16" s="81">
        <f>73470+66883</f>
        <v>140353</v>
      </c>
      <c r="N16" s="74">
        <v>1100</v>
      </c>
    </row>
    <row r="17" spans="1:14" ht="53.25" customHeight="1" x14ac:dyDescent="0.2">
      <c r="A17" s="75" t="s">
        <v>59</v>
      </c>
      <c r="B17" s="72" t="s">
        <v>113</v>
      </c>
      <c r="C17" s="73"/>
      <c r="D17" s="51">
        <v>72592</v>
      </c>
      <c r="E17" s="51">
        <v>80029.960000000006</v>
      </c>
      <c r="F17" s="49"/>
      <c r="G17" s="51">
        <v>72592</v>
      </c>
      <c r="H17" s="51">
        <f>81798+818</f>
        <v>82616</v>
      </c>
      <c r="I17" s="51">
        <f>83279.73+190.97+190.97+190.97</f>
        <v>83852.639999999999</v>
      </c>
      <c r="J17" s="49"/>
      <c r="K17" s="51">
        <v>72592</v>
      </c>
      <c r="L17" s="81">
        <v>82616</v>
      </c>
      <c r="M17" s="81">
        <v>83434</v>
      </c>
      <c r="N17" s="74">
        <v>1100</v>
      </c>
    </row>
    <row r="18" spans="1:14" ht="85.5" customHeight="1" x14ac:dyDescent="0.2">
      <c r="A18" s="75" t="s">
        <v>41</v>
      </c>
      <c r="B18" s="72" t="s">
        <v>114</v>
      </c>
      <c r="C18" s="73"/>
      <c r="D18" s="51">
        <v>72592</v>
      </c>
      <c r="E18" s="51">
        <v>61695.22</v>
      </c>
      <c r="F18" s="49"/>
      <c r="G18" s="51">
        <v>72592</v>
      </c>
      <c r="H18" s="51">
        <f>61851+619</f>
        <v>62470</v>
      </c>
      <c r="I18" s="51">
        <f>62530.43+769.1</f>
        <v>63299.53</v>
      </c>
      <c r="J18" s="49"/>
      <c r="K18" s="51">
        <v>72592</v>
      </c>
      <c r="L18" s="81">
        <v>66228</v>
      </c>
      <c r="M18" s="81">
        <v>66883</v>
      </c>
      <c r="N18" s="74">
        <v>1900</v>
      </c>
    </row>
    <row r="19" spans="1:14" ht="129.94999999999999" customHeight="1" x14ac:dyDescent="0.2">
      <c r="A19" s="71" t="s">
        <v>31</v>
      </c>
      <c r="B19" s="72" t="s">
        <v>115</v>
      </c>
      <c r="C19" s="73"/>
      <c r="D19" s="51">
        <v>156552</v>
      </c>
      <c r="E19" s="51">
        <f>1652.69+1697.64+1214.69+1492.4+173463.03</f>
        <v>179520.45</v>
      </c>
      <c r="F19" s="49"/>
      <c r="G19" s="51">
        <v>195690</v>
      </c>
      <c r="H19" s="51">
        <v>235950</v>
      </c>
      <c r="I19" s="51">
        <f>131796.07+3005.93</f>
        <v>134802</v>
      </c>
      <c r="J19" s="49"/>
      <c r="K19" s="51">
        <v>215259</v>
      </c>
      <c r="L19" s="81">
        <v>243815</v>
      </c>
      <c r="M19" s="81">
        <v>243815</v>
      </c>
      <c r="N19" s="74" t="s">
        <v>116</v>
      </c>
    </row>
    <row r="20" spans="1:14" ht="72.75" customHeight="1" x14ac:dyDescent="0.2">
      <c r="A20" s="75" t="s">
        <v>59</v>
      </c>
      <c r="B20" s="72" t="s">
        <v>117</v>
      </c>
      <c r="C20" s="76"/>
      <c r="D20" s="51">
        <v>37952</v>
      </c>
      <c r="E20" s="51">
        <v>17656.71</v>
      </c>
      <c r="F20" s="49"/>
      <c r="G20" s="51">
        <v>37952</v>
      </c>
      <c r="H20" s="117">
        <v>20800</v>
      </c>
      <c r="I20" s="117">
        <v>10344.66</v>
      </c>
      <c r="J20" s="49"/>
      <c r="K20" s="51">
        <v>47440</v>
      </c>
      <c r="L20" s="81">
        <v>20800</v>
      </c>
      <c r="M20" s="81">
        <v>20800</v>
      </c>
      <c r="N20" s="74">
        <v>1100</v>
      </c>
    </row>
    <row r="21" spans="1:14" ht="60" customHeight="1" x14ac:dyDescent="0.2">
      <c r="A21" s="128" t="s">
        <v>59</v>
      </c>
      <c r="B21" s="129" t="s">
        <v>178</v>
      </c>
      <c r="C21" s="132"/>
      <c r="D21" s="51">
        <v>0</v>
      </c>
      <c r="E21" s="51">
        <v>0</v>
      </c>
      <c r="F21" s="49"/>
      <c r="G21" s="51">
        <v>0</v>
      </c>
      <c r="H21" s="117">
        <v>0</v>
      </c>
      <c r="I21" s="117">
        <v>0</v>
      </c>
      <c r="J21" s="49"/>
      <c r="K21" s="51">
        <v>0</v>
      </c>
      <c r="L21" s="81">
        <v>0</v>
      </c>
      <c r="M21" s="127">
        <v>46044</v>
      </c>
      <c r="N21" s="131">
        <v>1100</v>
      </c>
    </row>
    <row r="22" spans="1:14" ht="75.75" customHeight="1" x14ac:dyDescent="0.2">
      <c r="A22" s="75" t="s">
        <v>59</v>
      </c>
      <c r="B22" s="72" t="s">
        <v>118</v>
      </c>
      <c r="C22" s="76"/>
      <c r="D22" s="51">
        <v>35580</v>
      </c>
      <c r="E22" s="51">
        <f>2065.87+1414.7+101.22+1113.46+3929.89+1492.39</f>
        <v>10117.529999999999</v>
      </c>
      <c r="F22" s="49"/>
      <c r="G22" s="51">
        <v>35580</v>
      </c>
      <c r="H22" s="51">
        <v>39000</v>
      </c>
      <c r="I22" s="51">
        <v>9270.7199999999993</v>
      </c>
      <c r="J22" s="49"/>
      <c r="K22" s="51">
        <v>35580</v>
      </c>
      <c r="L22" s="81">
        <v>39000</v>
      </c>
      <c r="M22" s="81">
        <v>39000</v>
      </c>
      <c r="N22" s="74">
        <v>1100</v>
      </c>
    </row>
    <row r="23" spans="1:14" ht="92.25" customHeight="1" x14ac:dyDescent="0.2">
      <c r="A23" s="75" t="s">
        <v>59</v>
      </c>
      <c r="B23" s="72" t="s">
        <v>119</v>
      </c>
      <c r="C23" s="76"/>
      <c r="D23" s="51">
        <v>14232</v>
      </c>
      <c r="E23" s="51">
        <v>0</v>
      </c>
      <c r="F23" s="49"/>
      <c r="G23" s="51">
        <v>14232</v>
      </c>
      <c r="H23" s="51">
        <v>15600</v>
      </c>
      <c r="I23" s="51">
        <v>0</v>
      </c>
      <c r="J23" s="49"/>
      <c r="K23" s="51">
        <v>14232</v>
      </c>
      <c r="L23" s="81">
        <v>15600</v>
      </c>
      <c r="M23" s="81">
        <v>15600</v>
      </c>
      <c r="N23" s="74">
        <v>1100</v>
      </c>
    </row>
    <row r="24" spans="1:14" ht="108.75" customHeight="1" x14ac:dyDescent="0.2">
      <c r="A24" s="75" t="s">
        <v>120</v>
      </c>
      <c r="B24" s="72" t="s">
        <v>121</v>
      </c>
      <c r="C24" s="76"/>
      <c r="D24" s="51">
        <v>10674</v>
      </c>
      <c r="E24" s="51">
        <v>9375.11</v>
      </c>
      <c r="F24" s="49"/>
      <c r="G24" s="51">
        <v>21348</v>
      </c>
      <c r="H24" s="51">
        <v>39000</v>
      </c>
      <c r="I24" s="51">
        <v>18431.03</v>
      </c>
      <c r="J24" s="49"/>
      <c r="K24" s="51">
        <v>21348</v>
      </c>
      <c r="L24" s="81">
        <v>23400</v>
      </c>
      <c r="M24" s="81">
        <v>23400</v>
      </c>
      <c r="N24" s="74">
        <v>1100</v>
      </c>
    </row>
    <row r="25" spans="1:14" ht="31.5" customHeight="1" x14ac:dyDescent="0.2">
      <c r="A25" s="77"/>
      <c r="B25" s="78"/>
      <c r="C25" s="79">
        <f>SUM(C10:C24)</f>
        <v>0</v>
      </c>
      <c r="D25" s="79">
        <f>SUM(D10:D24)</f>
        <v>985744</v>
      </c>
      <c r="E25" s="79">
        <f>SUM(E10:E24)</f>
        <v>857035.50999999989</v>
      </c>
      <c r="F25" s="79"/>
      <c r="G25" s="79">
        <f>SUM(G10:G24)</f>
        <v>1035556</v>
      </c>
      <c r="H25" s="79">
        <f>SUM(H10:H24)</f>
        <v>1046516</v>
      </c>
      <c r="I25" s="79">
        <f>SUM(I10:I24)</f>
        <v>859294.35000000009</v>
      </c>
      <c r="J25" s="79"/>
      <c r="K25" s="79">
        <f>SUM(K10:K24)</f>
        <v>1064613</v>
      </c>
      <c r="L25" s="79">
        <f>SUM(L10:L24)</f>
        <v>1062022</v>
      </c>
      <c r="M25" s="79">
        <f>SUM(M10:M24)</f>
        <v>1195648</v>
      </c>
      <c r="N25" s="80" t="s">
        <v>82</v>
      </c>
    </row>
    <row r="26" spans="1:14" ht="52.5" customHeight="1" x14ac:dyDescent="0.2">
      <c r="A26" s="75" t="s">
        <v>41</v>
      </c>
      <c r="B26" s="72" t="s">
        <v>122</v>
      </c>
      <c r="C26" s="73"/>
      <c r="D26" s="51">
        <v>38956</v>
      </c>
      <c r="E26" s="81">
        <v>27801.95</v>
      </c>
      <c r="F26" s="82"/>
      <c r="G26" s="51">
        <v>38956</v>
      </c>
      <c r="H26" s="81">
        <v>34422</v>
      </c>
      <c r="I26" s="81">
        <v>33665.800000000003</v>
      </c>
      <c r="J26" s="82"/>
      <c r="K26" s="51">
        <v>38956</v>
      </c>
      <c r="L26" s="81">
        <v>36357</v>
      </c>
      <c r="M26" s="81">
        <v>37266</v>
      </c>
      <c r="N26" s="74">
        <v>2400</v>
      </c>
    </row>
    <row r="27" spans="1:14" ht="62.25" customHeight="1" x14ac:dyDescent="0.2">
      <c r="A27" s="75" t="s">
        <v>78</v>
      </c>
      <c r="B27" s="72" t="s">
        <v>123</v>
      </c>
      <c r="C27" s="76"/>
      <c r="D27" s="51">
        <v>36752</v>
      </c>
      <c r="E27" s="81">
        <v>27090.97</v>
      </c>
      <c r="F27" s="82"/>
      <c r="G27" s="51">
        <v>36752</v>
      </c>
      <c r="H27" s="81">
        <f>8121*4</f>
        <v>32484</v>
      </c>
      <c r="I27" s="81">
        <v>28729.64</v>
      </c>
      <c r="J27" s="82"/>
      <c r="K27" s="51">
        <v>36752</v>
      </c>
      <c r="L27" s="81">
        <f>8589*4</f>
        <v>34356</v>
      </c>
      <c r="M27" s="81">
        <v>39192</v>
      </c>
      <c r="N27" s="74">
        <v>2900</v>
      </c>
    </row>
    <row r="28" spans="1:14" ht="66.75" customHeight="1" x14ac:dyDescent="0.2">
      <c r="A28" s="75" t="s">
        <v>59</v>
      </c>
      <c r="B28" s="72" t="s">
        <v>124</v>
      </c>
      <c r="C28" s="76"/>
      <c r="D28" s="51">
        <v>4500</v>
      </c>
      <c r="E28" s="81">
        <v>1020.49</v>
      </c>
      <c r="F28" s="82"/>
      <c r="G28" s="51">
        <v>4500</v>
      </c>
      <c r="H28" s="81">
        <v>4500</v>
      </c>
      <c r="I28" s="81">
        <v>1302.73</v>
      </c>
      <c r="J28" s="82"/>
      <c r="K28" s="51">
        <v>4500</v>
      </c>
      <c r="L28" s="83">
        <v>4500</v>
      </c>
      <c r="M28" s="81">
        <v>4500</v>
      </c>
      <c r="N28" s="74" t="s">
        <v>125</v>
      </c>
    </row>
    <row r="29" spans="1:14" ht="14.25" x14ac:dyDescent="0.2">
      <c r="A29" s="77"/>
      <c r="B29" s="78" t="s">
        <v>126</v>
      </c>
      <c r="C29" s="84">
        <f t="shared" ref="C29:H29" si="0">SUM(C26:C28)</f>
        <v>0</v>
      </c>
      <c r="D29" s="79">
        <f t="shared" si="0"/>
        <v>80208</v>
      </c>
      <c r="E29" s="79">
        <f t="shared" si="0"/>
        <v>55913.409999999996</v>
      </c>
      <c r="F29" s="79">
        <f t="shared" si="0"/>
        <v>0</v>
      </c>
      <c r="G29" s="79">
        <f t="shared" si="0"/>
        <v>80208</v>
      </c>
      <c r="H29" s="79">
        <f t="shared" si="0"/>
        <v>71406</v>
      </c>
      <c r="I29" s="79">
        <f t="shared" ref="I29" si="1">SUM(I26:I28)</f>
        <v>63698.170000000006</v>
      </c>
      <c r="J29" s="79"/>
      <c r="K29" s="79">
        <f>SUM(K26:K28)</f>
        <v>80208</v>
      </c>
      <c r="L29" s="79">
        <f>SUM(L26:L28)</f>
        <v>75213</v>
      </c>
      <c r="M29" s="79">
        <f>SUM(M26:M28)</f>
        <v>80958</v>
      </c>
      <c r="N29" s="80" t="s">
        <v>83</v>
      </c>
    </row>
    <row r="30" spans="1:14" ht="38.25" x14ac:dyDescent="0.2">
      <c r="A30" s="71" t="s">
        <v>67</v>
      </c>
      <c r="B30" s="85" t="s">
        <v>127</v>
      </c>
      <c r="C30" s="86"/>
      <c r="D30" s="51">
        <v>26362</v>
      </c>
      <c r="E30" s="51">
        <v>27592.65</v>
      </c>
      <c r="F30" s="49"/>
      <c r="G30" s="51">
        <v>26362</v>
      </c>
      <c r="H30" s="51">
        <v>28970</v>
      </c>
      <c r="I30" s="51">
        <f>29667.6+1088.83</f>
        <v>30756.43</v>
      </c>
      <c r="J30" s="49"/>
      <c r="K30" s="51">
        <v>26362</v>
      </c>
      <c r="L30" s="81">
        <v>30077</v>
      </c>
      <c r="M30" s="81">
        <v>32856</v>
      </c>
      <c r="N30" s="74" t="s">
        <v>128</v>
      </c>
    </row>
    <row r="31" spans="1:14" ht="38.25" x14ac:dyDescent="0.2">
      <c r="A31" s="71" t="s">
        <v>67</v>
      </c>
      <c r="B31" s="85" t="s">
        <v>129</v>
      </c>
      <c r="C31" s="86"/>
      <c r="D31" s="51">
        <v>26975</v>
      </c>
      <c r="E31" s="51">
        <v>23089.17</v>
      </c>
      <c r="F31" s="49"/>
      <c r="G31" s="51">
        <v>26975</v>
      </c>
      <c r="H31" s="51">
        <v>27567</v>
      </c>
      <c r="I31" s="51">
        <f>28127.69+1088.83</f>
        <v>29216.519999999997</v>
      </c>
      <c r="J31" s="49"/>
      <c r="K31" s="51">
        <v>26975</v>
      </c>
      <c r="L31" s="81">
        <v>29222</v>
      </c>
      <c r="M31" s="81">
        <v>31843</v>
      </c>
      <c r="N31" s="74" t="s">
        <v>128</v>
      </c>
    </row>
    <row r="32" spans="1:14" ht="38.25" x14ac:dyDescent="0.2">
      <c r="A32" s="125" t="s">
        <v>172</v>
      </c>
      <c r="B32" s="129" t="s">
        <v>174</v>
      </c>
      <c r="C32" s="86"/>
      <c r="D32" s="51">
        <v>0</v>
      </c>
      <c r="E32" s="51">
        <v>0</v>
      </c>
      <c r="F32" s="49"/>
      <c r="G32" s="51">
        <v>0</v>
      </c>
      <c r="H32" s="51">
        <v>0</v>
      </c>
      <c r="I32" s="51">
        <v>0</v>
      </c>
      <c r="J32" s="49"/>
      <c r="K32" s="51">
        <v>0</v>
      </c>
      <c r="L32" s="81">
        <v>0</v>
      </c>
      <c r="M32" s="127">
        <v>32612</v>
      </c>
      <c r="N32" s="74" t="s">
        <v>128</v>
      </c>
    </row>
    <row r="33" spans="1:14" ht="38.25" x14ac:dyDescent="0.2">
      <c r="A33" s="71" t="s">
        <v>78</v>
      </c>
      <c r="B33" s="85" t="s">
        <v>130</v>
      </c>
      <c r="C33" s="86"/>
      <c r="D33" s="51">
        <v>26362</v>
      </c>
      <c r="E33" s="51">
        <v>28097.53</v>
      </c>
      <c r="F33" s="49"/>
      <c r="G33" s="51">
        <v>26362</v>
      </c>
      <c r="H33" s="51">
        <v>29361</v>
      </c>
      <c r="I33" s="51">
        <f>27623.45+2510.38+1088.83</f>
        <v>31222.660000000003</v>
      </c>
      <c r="J33" s="49"/>
      <c r="K33" s="51">
        <v>26362</v>
      </c>
      <c r="L33" s="81">
        <v>30413</v>
      </c>
      <c r="M33" s="81">
        <v>33172</v>
      </c>
      <c r="N33" s="74" t="s">
        <v>128</v>
      </c>
    </row>
    <row r="34" spans="1:14" ht="38.25" x14ac:dyDescent="0.2">
      <c r="A34" s="75" t="s">
        <v>59</v>
      </c>
      <c r="B34" s="85" t="s">
        <v>131</v>
      </c>
      <c r="C34" s="86"/>
      <c r="D34" s="51">
        <v>26362</v>
      </c>
      <c r="E34" s="51">
        <v>25040.03</v>
      </c>
      <c r="F34" s="49"/>
      <c r="G34" s="51">
        <v>26364</v>
      </c>
      <c r="H34" s="51">
        <v>25932</v>
      </c>
      <c r="I34" s="51">
        <f>26719.98+27.96+118.83+85.57+28.25+28.01+105.53+30.48+78.17+1088.83</f>
        <v>28311.609999999993</v>
      </c>
      <c r="J34" s="49"/>
      <c r="K34" s="51">
        <v>26364</v>
      </c>
      <c r="L34" s="81">
        <v>27408</v>
      </c>
      <c r="M34" s="81">
        <v>29819</v>
      </c>
      <c r="N34" s="74" t="s">
        <v>128</v>
      </c>
    </row>
    <row r="35" spans="1:14" ht="38.25" x14ac:dyDescent="0.2">
      <c r="A35" s="71" t="s">
        <v>110</v>
      </c>
      <c r="B35" s="85" t="s">
        <v>132</v>
      </c>
      <c r="C35" s="86"/>
      <c r="D35" s="51">
        <v>52724</v>
      </c>
      <c r="E35" s="51">
        <f>44693.45+879.8</f>
        <v>45573.25</v>
      </c>
      <c r="F35" s="49"/>
      <c r="G35" s="51">
        <v>52728</v>
      </c>
      <c r="H35" s="51">
        <v>52605</v>
      </c>
      <c r="I35" s="51">
        <f>48673+91.67+15.76+27.61+101.53+117.42+8.6+110.15+1088.83+1088.83</f>
        <v>51323.4</v>
      </c>
      <c r="J35" s="49"/>
      <c r="K35" s="81">
        <v>52728</v>
      </c>
      <c r="L35" s="81">
        <v>55586</v>
      </c>
      <c r="M35" s="81">
        <v>60497</v>
      </c>
      <c r="N35" s="74" t="s">
        <v>128</v>
      </c>
    </row>
    <row r="36" spans="1:14" ht="38.25" x14ac:dyDescent="0.2">
      <c r="A36" s="71" t="s">
        <v>110</v>
      </c>
      <c r="B36" s="85" t="s">
        <v>133</v>
      </c>
      <c r="C36" s="86"/>
      <c r="D36" s="51">
        <v>52724</v>
      </c>
      <c r="E36" s="51">
        <f>43768.43+919.13</f>
        <v>44687.56</v>
      </c>
      <c r="F36" s="49"/>
      <c r="G36" s="51">
        <v>52728</v>
      </c>
      <c r="H36" s="51">
        <v>53710</v>
      </c>
      <c r="I36" s="51">
        <f>49830.45+37.54+8.57+14.34+102.49+8.42+184.05+57.22+28.72+55.29+15.44+56.2+1088.83+1088.83+0.54</f>
        <v>52576.93</v>
      </c>
      <c r="J36" s="49"/>
      <c r="K36" s="81">
        <v>52728</v>
      </c>
      <c r="L36" s="81">
        <v>56825</v>
      </c>
      <c r="M36" s="81">
        <v>61880</v>
      </c>
      <c r="N36" s="74" t="s">
        <v>128</v>
      </c>
    </row>
    <row r="37" spans="1:14" ht="38.25" x14ac:dyDescent="0.2">
      <c r="A37" s="75" t="s">
        <v>59</v>
      </c>
      <c r="B37" s="50" t="s">
        <v>134</v>
      </c>
      <c r="C37" s="86"/>
      <c r="D37" s="51">
        <v>26362</v>
      </c>
      <c r="E37" s="81">
        <v>28112.23</v>
      </c>
      <c r="F37" s="82"/>
      <c r="G37" s="51">
        <v>26364</v>
      </c>
      <c r="H37" s="51">
        <v>29361</v>
      </c>
      <c r="I37" s="51">
        <f>30762.27+28.55+118.19+28.23+1088.83</f>
        <v>32026.07</v>
      </c>
      <c r="J37" s="49"/>
      <c r="K37" s="51">
        <v>26364</v>
      </c>
      <c r="L37" s="81">
        <v>30413</v>
      </c>
      <c r="M37" s="81">
        <v>33172</v>
      </c>
      <c r="N37" s="74" t="s">
        <v>128</v>
      </c>
    </row>
    <row r="38" spans="1:14" ht="38.25" x14ac:dyDescent="0.2">
      <c r="A38" s="75" t="s">
        <v>41</v>
      </c>
      <c r="B38" s="85" t="s">
        <v>135</v>
      </c>
      <c r="C38" s="87"/>
      <c r="D38" s="51">
        <v>26362</v>
      </c>
      <c r="E38" s="88">
        <v>24922.53</v>
      </c>
      <c r="F38" s="79"/>
      <c r="G38" s="88">
        <v>26362</v>
      </c>
      <c r="H38" s="88">
        <v>26291</v>
      </c>
      <c r="I38" s="88">
        <f>26967.86+1088.83</f>
        <v>28056.690000000002</v>
      </c>
      <c r="J38" s="79"/>
      <c r="K38" s="88">
        <v>26362</v>
      </c>
      <c r="L38" s="88">
        <v>27916</v>
      </c>
      <c r="M38" s="88">
        <v>30385</v>
      </c>
      <c r="N38" s="74" t="s">
        <v>128</v>
      </c>
    </row>
    <row r="39" spans="1:14" ht="38.25" x14ac:dyDescent="0.2">
      <c r="A39" s="75" t="s">
        <v>41</v>
      </c>
      <c r="B39" s="89" t="s">
        <v>136</v>
      </c>
      <c r="C39" s="86"/>
      <c r="D39" s="88">
        <v>26167</v>
      </c>
      <c r="E39" s="51">
        <v>15804.38</v>
      </c>
      <c r="F39" s="49"/>
      <c r="G39" s="51">
        <v>26167</v>
      </c>
      <c r="H39" s="51">
        <v>24538</v>
      </c>
      <c r="I39" s="51">
        <f>24783.23+787.54</f>
        <v>25570.77</v>
      </c>
      <c r="J39" s="49"/>
      <c r="K39" s="51">
        <v>26167</v>
      </c>
      <c r="L39" s="81">
        <v>26027</v>
      </c>
      <c r="M39" s="81">
        <v>28197</v>
      </c>
      <c r="N39" s="74" t="s">
        <v>137</v>
      </c>
    </row>
    <row r="40" spans="1:14" ht="38.25" x14ac:dyDescent="0.2">
      <c r="A40" s="75" t="s">
        <v>78</v>
      </c>
      <c r="B40" s="85" t="s">
        <v>138</v>
      </c>
      <c r="C40" s="86"/>
      <c r="D40" s="51">
        <v>5308</v>
      </c>
      <c r="E40" s="51">
        <v>2638.71</v>
      </c>
      <c r="F40" s="49"/>
      <c r="G40" s="51">
        <v>5308</v>
      </c>
      <c r="H40" s="51">
        <f>1176*4</f>
        <v>4704</v>
      </c>
      <c r="I40" s="51">
        <v>2348.65</v>
      </c>
      <c r="J40" s="49"/>
      <c r="K40" s="51">
        <v>5308</v>
      </c>
      <c r="L40" s="81">
        <f>1245*4</f>
        <v>4980</v>
      </c>
      <c r="M40" s="81">
        <v>5580</v>
      </c>
      <c r="N40" s="74" t="s">
        <v>137</v>
      </c>
    </row>
    <row r="41" spans="1:14" ht="38.25" x14ac:dyDescent="0.2">
      <c r="A41" s="71" t="s">
        <v>31</v>
      </c>
      <c r="B41" s="85" t="s">
        <v>139</v>
      </c>
      <c r="C41" s="86"/>
      <c r="D41" s="51">
        <v>19898</v>
      </c>
      <c r="E41" s="51">
        <v>28773.64</v>
      </c>
      <c r="F41" s="49"/>
      <c r="G41" s="51">
        <v>24255</v>
      </c>
      <c r="H41" s="51">
        <v>35959</v>
      </c>
      <c r="I41" s="51">
        <v>18977.64</v>
      </c>
      <c r="J41" s="49"/>
      <c r="K41" s="51">
        <v>27359</v>
      </c>
      <c r="L41" s="81">
        <v>37157</v>
      </c>
      <c r="M41" s="81">
        <v>41071</v>
      </c>
      <c r="N41" s="74" t="s">
        <v>128</v>
      </c>
    </row>
    <row r="42" spans="1:14" ht="38.25" x14ac:dyDescent="0.2">
      <c r="A42" s="75" t="s">
        <v>59</v>
      </c>
      <c r="B42" s="85" t="s">
        <v>140</v>
      </c>
      <c r="C42" s="86"/>
      <c r="D42" s="51">
        <v>4824</v>
      </c>
      <c r="E42" s="51">
        <v>2673</v>
      </c>
      <c r="F42" s="49"/>
      <c r="G42" s="51">
        <v>4824</v>
      </c>
      <c r="H42" s="51">
        <v>3170</v>
      </c>
      <c r="I42" s="51">
        <v>1765.36</v>
      </c>
      <c r="J42" s="49"/>
      <c r="K42" s="81">
        <v>6030</v>
      </c>
      <c r="L42" s="81">
        <v>3170</v>
      </c>
      <c r="M42" s="81">
        <v>3504</v>
      </c>
      <c r="N42" s="74" t="s">
        <v>128</v>
      </c>
    </row>
    <row r="43" spans="1:14" ht="38.25" x14ac:dyDescent="0.2">
      <c r="A43" s="128" t="s">
        <v>59</v>
      </c>
      <c r="B43" s="129" t="s">
        <v>175</v>
      </c>
      <c r="C43" s="86"/>
      <c r="D43" s="51">
        <v>0</v>
      </c>
      <c r="E43" s="51">
        <v>0</v>
      </c>
      <c r="F43" s="49"/>
      <c r="G43" s="51">
        <v>0</v>
      </c>
      <c r="H43" s="51">
        <v>0</v>
      </c>
      <c r="I43" s="51">
        <v>0</v>
      </c>
      <c r="J43" s="49"/>
      <c r="K43" s="81">
        <v>0</v>
      </c>
      <c r="L43" s="81">
        <v>0</v>
      </c>
      <c r="M43" s="127">
        <v>7752</v>
      </c>
      <c r="N43" s="74" t="s">
        <v>128</v>
      </c>
    </row>
    <row r="44" spans="1:14" ht="38.25" x14ac:dyDescent="0.2">
      <c r="A44" s="75" t="s">
        <v>59</v>
      </c>
      <c r="B44" s="50" t="s">
        <v>141</v>
      </c>
      <c r="C44" s="86"/>
      <c r="D44" s="51">
        <v>4522</v>
      </c>
      <c r="E44" s="51">
        <v>1505.49</v>
      </c>
      <c r="F44" s="49"/>
      <c r="G44" s="51">
        <v>4522</v>
      </c>
      <c r="H44" s="51">
        <v>5944</v>
      </c>
      <c r="I44" s="51">
        <v>1885.78</v>
      </c>
      <c r="J44" s="49"/>
      <c r="K44" s="81">
        <v>4522</v>
      </c>
      <c r="L44" s="81">
        <v>5944</v>
      </c>
      <c r="M44" s="81">
        <v>6570</v>
      </c>
      <c r="N44" s="74" t="s">
        <v>128</v>
      </c>
    </row>
    <row r="45" spans="1:14" ht="38.25" x14ac:dyDescent="0.2">
      <c r="A45" s="75" t="s">
        <v>59</v>
      </c>
      <c r="B45" s="85" t="s">
        <v>142</v>
      </c>
      <c r="C45" s="86"/>
      <c r="D45" s="51">
        <v>649</v>
      </c>
      <c r="E45" s="81">
        <v>179.92</v>
      </c>
      <c r="F45" s="82"/>
      <c r="G45" s="51">
        <v>649</v>
      </c>
      <c r="H45" s="51">
        <v>1016</v>
      </c>
      <c r="I45" s="51">
        <v>265.20999999999998</v>
      </c>
      <c r="J45" s="49"/>
      <c r="K45" s="51">
        <v>389</v>
      </c>
      <c r="L45" s="81">
        <v>1016</v>
      </c>
      <c r="M45" s="81">
        <v>1096</v>
      </c>
      <c r="N45" s="74" t="s">
        <v>137</v>
      </c>
    </row>
    <row r="46" spans="1:14" ht="38.25" x14ac:dyDescent="0.2">
      <c r="A46" s="75" t="s">
        <v>59</v>
      </c>
      <c r="B46" s="89" t="s">
        <v>143</v>
      </c>
      <c r="C46" s="87"/>
      <c r="D46" s="88">
        <v>1809</v>
      </c>
      <c r="E46" s="88">
        <v>0</v>
      </c>
      <c r="F46" s="79"/>
      <c r="G46" s="88">
        <v>1809</v>
      </c>
      <c r="H46" s="88">
        <v>2378</v>
      </c>
      <c r="I46" s="88">
        <v>0</v>
      </c>
      <c r="J46" s="79"/>
      <c r="K46" s="88">
        <v>1809</v>
      </c>
      <c r="L46" s="88">
        <v>2378</v>
      </c>
      <c r="M46" s="88">
        <v>2628</v>
      </c>
      <c r="N46" s="74" t="s">
        <v>128</v>
      </c>
    </row>
    <row r="47" spans="1:14" ht="29.25" customHeight="1" x14ac:dyDescent="0.2">
      <c r="A47" s="75" t="s">
        <v>120</v>
      </c>
      <c r="B47" s="85" t="s">
        <v>144</v>
      </c>
      <c r="C47" s="86"/>
      <c r="D47" s="51">
        <v>1357</v>
      </c>
      <c r="E47" s="51">
        <v>1394.16</v>
      </c>
      <c r="F47" s="49"/>
      <c r="G47" s="51">
        <v>2682</v>
      </c>
      <c r="H47" s="51">
        <v>5944</v>
      </c>
      <c r="I47" s="51">
        <v>2085.69</v>
      </c>
      <c r="J47" s="49"/>
      <c r="K47" s="51">
        <v>2713</v>
      </c>
      <c r="L47" s="81">
        <v>3566</v>
      </c>
      <c r="M47" s="81">
        <v>3942</v>
      </c>
      <c r="N47" s="74" t="s">
        <v>128</v>
      </c>
    </row>
    <row r="48" spans="1:14" ht="39.75" customHeight="1" x14ac:dyDescent="0.2">
      <c r="A48" s="77"/>
      <c r="B48" s="78" t="s">
        <v>145</v>
      </c>
      <c r="C48" s="84">
        <f>SUM(C47:C47)</f>
        <v>0</v>
      </c>
      <c r="D48" s="79">
        <f>SUM(D30:D47)</f>
        <v>328767</v>
      </c>
      <c r="E48" s="79">
        <f>SUM(E30:E47)</f>
        <v>300084.25</v>
      </c>
      <c r="F48" s="79"/>
      <c r="G48" s="79">
        <f>SUM(G30:G47)</f>
        <v>334461</v>
      </c>
      <c r="H48" s="79">
        <f>SUM(H30:H47)</f>
        <v>357450</v>
      </c>
      <c r="I48" s="79">
        <f>SUM(I30:I47)</f>
        <v>336389.41000000009</v>
      </c>
      <c r="J48" s="79"/>
      <c r="K48" s="79">
        <f>SUM(K30:K47)</f>
        <v>338542</v>
      </c>
      <c r="L48" s="79">
        <f>SUM(L30:L47)</f>
        <v>372098</v>
      </c>
      <c r="M48" s="79">
        <f>SUM(M30:M47)</f>
        <v>446576</v>
      </c>
      <c r="N48" s="80" t="s">
        <v>84</v>
      </c>
    </row>
    <row r="49" spans="1:14" ht="51.75" customHeight="1" x14ac:dyDescent="0.2">
      <c r="A49" s="75" t="s">
        <v>59</v>
      </c>
      <c r="B49" s="72" t="s">
        <v>146</v>
      </c>
      <c r="C49" s="73"/>
      <c r="D49" s="83">
        <v>5000</v>
      </c>
      <c r="E49" s="83">
        <f>1035.26+2734.04+654.81</f>
        <v>4424.1100000000006</v>
      </c>
      <c r="F49" s="82"/>
      <c r="G49" s="90">
        <v>5000</v>
      </c>
      <c r="H49" s="51">
        <v>5000</v>
      </c>
      <c r="I49" s="51">
        <f>525.85+0.13-2.77</f>
        <v>523.21</v>
      </c>
      <c r="J49" s="82"/>
      <c r="K49" s="83">
        <v>5000</v>
      </c>
      <c r="L49" s="83">
        <v>5000</v>
      </c>
      <c r="M49" s="83">
        <v>5000</v>
      </c>
      <c r="N49" s="74">
        <v>4300</v>
      </c>
    </row>
    <row r="50" spans="1:14" ht="48" customHeight="1" x14ac:dyDescent="0.2">
      <c r="A50" s="75" t="s">
        <v>59</v>
      </c>
      <c r="B50" s="50" t="s">
        <v>169</v>
      </c>
      <c r="C50" s="73"/>
      <c r="D50" s="83">
        <v>0</v>
      </c>
      <c r="E50" s="83">
        <v>0</v>
      </c>
      <c r="F50" s="82"/>
      <c r="G50" s="90">
        <v>0</v>
      </c>
      <c r="H50" s="51">
        <v>4087.93</v>
      </c>
      <c r="I50" s="51">
        <v>2948.71</v>
      </c>
      <c r="J50" s="82"/>
      <c r="K50" s="83">
        <v>0</v>
      </c>
      <c r="L50" s="81">
        <v>2000</v>
      </c>
      <c r="M50" s="127">
        <v>10926.46</v>
      </c>
      <c r="N50" s="74">
        <v>4300</v>
      </c>
    </row>
    <row r="51" spans="1:14" ht="52.5" customHeight="1" x14ac:dyDescent="0.2">
      <c r="A51" s="71" t="s">
        <v>110</v>
      </c>
      <c r="B51" s="72" t="s">
        <v>147</v>
      </c>
      <c r="C51" s="76"/>
      <c r="D51" s="83">
        <v>10000</v>
      </c>
      <c r="E51" s="83">
        <v>9986.67</v>
      </c>
      <c r="F51" s="82"/>
      <c r="G51" s="90">
        <v>10000</v>
      </c>
      <c r="H51" s="51">
        <v>10000</v>
      </c>
      <c r="I51" s="51">
        <v>10000</v>
      </c>
      <c r="J51" s="82"/>
      <c r="K51" s="83">
        <v>15000</v>
      </c>
      <c r="L51" s="81">
        <v>10000</v>
      </c>
      <c r="M51" s="81">
        <v>10000</v>
      </c>
      <c r="N51" s="74">
        <v>4300</v>
      </c>
    </row>
    <row r="52" spans="1:14" ht="64.5" customHeight="1" x14ac:dyDescent="0.2">
      <c r="A52" s="75" t="s">
        <v>41</v>
      </c>
      <c r="B52" s="72" t="s">
        <v>148</v>
      </c>
      <c r="C52" s="73"/>
      <c r="D52" s="83">
        <v>5000</v>
      </c>
      <c r="E52" s="83">
        <f>5674.66+1561.95+1.11</f>
        <v>7237.7199999999993</v>
      </c>
      <c r="F52" s="82"/>
      <c r="G52" s="90">
        <v>5590</v>
      </c>
      <c r="H52" s="51">
        <v>10000</v>
      </c>
      <c r="I52" s="51">
        <f>985.42</f>
        <v>985.42</v>
      </c>
      <c r="J52" s="82"/>
      <c r="K52" s="83">
        <v>0</v>
      </c>
      <c r="L52" s="81">
        <v>0</v>
      </c>
      <c r="M52" s="81">
        <v>0</v>
      </c>
      <c r="N52" s="74">
        <v>4300</v>
      </c>
    </row>
    <row r="53" spans="1:14" ht="59.25" customHeight="1" x14ac:dyDescent="0.2">
      <c r="A53" s="75" t="s">
        <v>41</v>
      </c>
      <c r="B53" s="72" t="s">
        <v>149</v>
      </c>
      <c r="C53" s="73"/>
      <c r="D53" s="83">
        <v>5830</v>
      </c>
      <c r="E53" s="81">
        <v>5856.44</v>
      </c>
      <c r="F53" s="82"/>
      <c r="G53" s="90">
        <v>5000</v>
      </c>
      <c r="H53" s="51">
        <v>8000</v>
      </c>
      <c r="I53" s="51">
        <v>7998.13</v>
      </c>
      <c r="J53" s="82"/>
      <c r="K53" s="83">
        <v>2892</v>
      </c>
      <c r="L53" s="81">
        <v>8000</v>
      </c>
      <c r="M53" s="81">
        <v>8000</v>
      </c>
      <c r="N53" s="74">
        <v>4300</v>
      </c>
    </row>
    <row r="54" spans="1:14" ht="75.75" customHeight="1" x14ac:dyDescent="0.2">
      <c r="A54" s="75" t="s">
        <v>41</v>
      </c>
      <c r="B54" s="72" t="s">
        <v>150</v>
      </c>
      <c r="C54" s="73"/>
      <c r="D54" s="83">
        <v>4756</v>
      </c>
      <c r="E54" s="83">
        <f>523.49+23.97+688.86+50.49</f>
        <v>1286.8100000000002</v>
      </c>
      <c r="F54" s="82"/>
      <c r="G54" s="90">
        <v>4740</v>
      </c>
      <c r="H54" s="51">
        <v>10000</v>
      </c>
      <c r="I54" s="51">
        <v>14572.79</v>
      </c>
      <c r="J54" s="82"/>
      <c r="K54" s="83">
        <v>0</v>
      </c>
      <c r="L54" s="81">
        <v>1948</v>
      </c>
      <c r="M54" s="81">
        <v>1948</v>
      </c>
      <c r="N54" s="74">
        <v>4300</v>
      </c>
    </row>
    <row r="55" spans="1:14" ht="77.25" customHeight="1" x14ac:dyDescent="0.2">
      <c r="A55" s="75" t="s">
        <v>41</v>
      </c>
      <c r="B55" s="91" t="s">
        <v>151</v>
      </c>
      <c r="C55" s="76"/>
      <c r="D55" s="83">
        <v>50000</v>
      </c>
      <c r="E55" s="83">
        <f>10125.81+8288.41+24757.86</f>
        <v>43172.08</v>
      </c>
      <c r="F55" s="82"/>
      <c r="G55" s="90">
        <v>0</v>
      </c>
      <c r="H55" s="51">
        <v>45760</v>
      </c>
      <c r="I55" s="51">
        <f>3831.41+1531.91+43.8+363.37+28426.2+10678.44+245.81+1262.72</f>
        <v>46383.66</v>
      </c>
      <c r="J55" s="82"/>
      <c r="K55" s="83">
        <v>0</v>
      </c>
      <c r="L55" s="83">
        <v>0</v>
      </c>
      <c r="M55" s="83">
        <v>0</v>
      </c>
      <c r="N55" s="74">
        <v>4400</v>
      </c>
    </row>
    <row r="56" spans="1:14" ht="75" customHeight="1" x14ac:dyDescent="0.2">
      <c r="A56" s="75" t="s">
        <v>41</v>
      </c>
      <c r="B56" s="72" t="s">
        <v>152</v>
      </c>
      <c r="C56" s="76"/>
      <c r="D56" s="83">
        <v>10000</v>
      </c>
      <c r="E56" s="83">
        <f>16889.28+605.55</f>
        <v>17494.829999999998</v>
      </c>
      <c r="F56" s="82"/>
      <c r="G56" s="90">
        <v>0</v>
      </c>
      <c r="H56" s="51">
        <v>45629</v>
      </c>
      <c r="I56" s="51">
        <f>39255.75+1217.97+2792.25+215.79</f>
        <v>43481.760000000002</v>
      </c>
      <c r="J56" s="82"/>
      <c r="K56" s="83">
        <v>0</v>
      </c>
      <c r="L56" s="83">
        <v>0</v>
      </c>
      <c r="M56" s="83">
        <v>0</v>
      </c>
      <c r="N56" s="74">
        <v>4400</v>
      </c>
    </row>
    <row r="57" spans="1:14" ht="75.75" customHeight="1" x14ac:dyDescent="0.2">
      <c r="A57" s="75" t="s">
        <v>41</v>
      </c>
      <c r="B57" s="50" t="s">
        <v>170</v>
      </c>
      <c r="C57" s="76"/>
      <c r="D57" s="83">
        <v>0</v>
      </c>
      <c r="E57" s="83">
        <v>0</v>
      </c>
      <c r="F57" s="82"/>
      <c r="G57" s="90">
        <v>0</v>
      </c>
      <c r="H57" s="51">
        <v>76575</v>
      </c>
      <c r="I57" s="51">
        <f>59550.85+5160+3777.75+145+180</f>
        <v>68813.600000000006</v>
      </c>
      <c r="J57" s="82"/>
      <c r="K57" s="83">
        <v>0</v>
      </c>
      <c r="L57" s="83">
        <v>0</v>
      </c>
      <c r="M57" s="83">
        <v>0</v>
      </c>
      <c r="N57" s="74">
        <v>4400</v>
      </c>
    </row>
    <row r="58" spans="1:14" ht="77.25" customHeight="1" x14ac:dyDescent="0.2">
      <c r="A58" s="75" t="s">
        <v>41</v>
      </c>
      <c r="B58" s="72" t="s">
        <v>153</v>
      </c>
      <c r="C58" s="76"/>
      <c r="D58" s="83">
        <v>13000</v>
      </c>
      <c r="E58" s="81">
        <f>10682.15+1520.96</f>
        <v>12203.11</v>
      </c>
      <c r="F58" s="82"/>
      <c r="G58" s="90">
        <v>0</v>
      </c>
      <c r="H58" s="51">
        <v>1521</v>
      </c>
      <c r="I58" s="51">
        <f>1624.98+279</f>
        <v>1903.98</v>
      </c>
      <c r="J58" s="82"/>
      <c r="K58" s="83">
        <v>0</v>
      </c>
      <c r="L58" s="83">
        <v>0</v>
      </c>
      <c r="M58" s="83">
        <v>0</v>
      </c>
      <c r="N58" s="74">
        <v>4400</v>
      </c>
    </row>
    <row r="59" spans="1:14" ht="68.25" customHeight="1" x14ac:dyDescent="0.2">
      <c r="A59" s="92" t="s">
        <v>41</v>
      </c>
      <c r="B59" s="72" t="s">
        <v>154</v>
      </c>
      <c r="C59" s="76"/>
      <c r="D59" s="83">
        <v>0</v>
      </c>
      <c r="E59" s="81">
        <v>0</v>
      </c>
      <c r="F59" s="82"/>
      <c r="G59" s="90">
        <v>20400</v>
      </c>
      <c r="H59" s="51">
        <v>22182</v>
      </c>
      <c r="I59" s="51">
        <f>16853.19+1207+68+1982.73+142+8</f>
        <v>20260.919999999998</v>
      </c>
      <c r="J59" s="82"/>
      <c r="K59" s="83">
        <v>0</v>
      </c>
      <c r="L59" s="83">
        <v>0</v>
      </c>
      <c r="M59" s="83">
        <v>0</v>
      </c>
      <c r="N59" s="74">
        <v>4400</v>
      </c>
    </row>
    <row r="60" spans="1:14" ht="87" customHeight="1" x14ac:dyDescent="0.2">
      <c r="A60" s="128" t="s">
        <v>41</v>
      </c>
      <c r="B60" s="129" t="s">
        <v>171</v>
      </c>
      <c r="C60" s="132"/>
      <c r="D60" s="81">
        <v>0</v>
      </c>
      <c r="E60" s="81">
        <v>0</v>
      </c>
      <c r="F60" s="82"/>
      <c r="G60" s="51">
        <v>0</v>
      </c>
      <c r="H60" s="51">
        <v>0</v>
      </c>
      <c r="I60" s="51">
        <v>0</v>
      </c>
      <c r="J60" s="82"/>
      <c r="K60" s="81">
        <v>0</v>
      </c>
      <c r="L60" s="81">
        <v>0</v>
      </c>
      <c r="M60" s="127">
        <v>17411.23</v>
      </c>
      <c r="N60" s="131">
        <v>4400</v>
      </c>
    </row>
    <row r="61" spans="1:14" ht="30" customHeight="1" x14ac:dyDescent="0.2">
      <c r="A61" s="77"/>
      <c r="B61" s="78" t="s">
        <v>155</v>
      </c>
      <c r="C61" s="84">
        <f>SUM(C54:C59)</f>
        <v>0</v>
      </c>
      <c r="D61" s="79">
        <f>SUM(D49:D59)</f>
        <v>103586</v>
      </c>
      <c r="E61" s="79">
        <f>SUM(E49:E59)</f>
        <v>101661.77</v>
      </c>
      <c r="F61" s="79"/>
      <c r="G61" s="79">
        <f>SUM(G49:G59)</f>
        <v>50730</v>
      </c>
      <c r="H61" s="79">
        <f>SUM(H49:H59)</f>
        <v>238754.93</v>
      </c>
      <c r="I61" s="79">
        <f>SUM(I49:I59)</f>
        <v>217872.18000000005</v>
      </c>
      <c r="J61" s="79"/>
      <c r="K61" s="79">
        <f>SUM(K49:K59)</f>
        <v>22892</v>
      </c>
      <c r="L61" s="79">
        <f>SUM(L49:L59)</f>
        <v>26948</v>
      </c>
      <c r="M61" s="79">
        <f>SUM(M49:M60)</f>
        <v>53285.69</v>
      </c>
      <c r="N61" s="80" t="s">
        <v>85</v>
      </c>
    </row>
    <row r="62" spans="1:14" ht="51.75" customHeight="1" x14ac:dyDescent="0.2">
      <c r="A62" s="75" t="s">
        <v>31</v>
      </c>
      <c r="B62" s="72" t="s">
        <v>156</v>
      </c>
      <c r="C62" s="73"/>
      <c r="D62" s="90">
        <v>7950</v>
      </c>
      <c r="E62" s="81">
        <v>3921.81</v>
      </c>
      <c r="F62" s="82"/>
      <c r="G62" s="90">
        <v>5300</v>
      </c>
      <c r="H62" s="83">
        <v>5300</v>
      </c>
      <c r="I62" s="81">
        <v>2887.63</v>
      </c>
      <c r="J62" s="82"/>
      <c r="K62" s="83">
        <v>0</v>
      </c>
      <c r="L62" s="83">
        <v>0</v>
      </c>
      <c r="M62" s="83">
        <v>0</v>
      </c>
      <c r="N62" s="74">
        <v>5200</v>
      </c>
    </row>
    <row r="63" spans="1:14" ht="38.25" customHeight="1" x14ac:dyDescent="0.2">
      <c r="A63" s="75" t="s">
        <v>157</v>
      </c>
      <c r="B63" s="72" t="s">
        <v>158</v>
      </c>
      <c r="C63" s="73"/>
      <c r="D63" s="93">
        <v>300000</v>
      </c>
      <c r="E63" s="93">
        <v>300000</v>
      </c>
      <c r="F63" s="79"/>
      <c r="G63" s="93">
        <v>300000</v>
      </c>
      <c r="H63" s="93">
        <v>300000</v>
      </c>
      <c r="I63" s="88">
        <v>300000</v>
      </c>
      <c r="J63" s="79"/>
      <c r="K63" s="93">
        <v>300000</v>
      </c>
      <c r="L63" s="93">
        <v>300000</v>
      </c>
      <c r="M63" s="93">
        <v>300000</v>
      </c>
      <c r="N63" s="74">
        <v>5800</v>
      </c>
    </row>
    <row r="64" spans="1:14" ht="29.25" customHeight="1" x14ac:dyDescent="0.2">
      <c r="A64" s="77"/>
      <c r="B64" s="78" t="s">
        <v>159</v>
      </c>
      <c r="C64" s="79">
        <f>SUM(C62:C63)</f>
        <v>0</v>
      </c>
      <c r="D64" s="79">
        <f>SUM(D62:D63)</f>
        <v>307950</v>
      </c>
      <c r="E64" s="79">
        <f>SUM(E62:E63)</f>
        <v>303921.81</v>
      </c>
      <c r="F64" s="79"/>
      <c r="G64" s="79">
        <f>SUM(G62:G63)</f>
        <v>305300</v>
      </c>
      <c r="H64" s="79">
        <f>SUM(H62:H63)</f>
        <v>305300</v>
      </c>
      <c r="I64" s="79">
        <f>SUM(I62:I63)</f>
        <v>302887.63</v>
      </c>
      <c r="J64" s="79"/>
      <c r="K64" s="79">
        <f>SUM(K62:K63)</f>
        <v>300000</v>
      </c>
      <c r="L64" s="79">
        <f>SUM(L62:L63)</f>
        <v>300000</v>
      </c>
      <c r="M64" s="79">
        <f>SUM(M62:M63)</f>
        <v>300000</v>
      </c>
      <c r="N64" s="80" t="s">
        <v>86</v>
      </c>
    </row>
    <row r="65" spans="1:14" ht="29.25" customHeight="1" x14ac:dyDescent="0.2">
      <c r="A65" s="94"/>
      <c r="B65" s="95"/>
      <c r="C65" s="74"/>
      <c r="D65" s="93"/>
      <c r="E65" s="93"/>
      <c r="F65" s="79"/>
      <c r="G65" s="93"/>
      <c r="H65" s="93"/>
      <c r="I65" s="93"/>
      <c r="J65" s="79"/>
      <c r="K65" s="93"/>
      <c r="L65" s="93"/>
      <c r="M65" s="93"/>
      <c r="N65" s="96"/>
    </row>
    <row r="66" spans="1:14" s="101" customFormat="1" ht="29.25" customHeight="1" x14ac:dyDescent="0.2">
      <c r="A66" s="77"/>
      <c r="B66" s="78" t="s">
        <v>160</v>
      </c>
      <c r="C66" s="84">
        <f>SUM(C65:C65)</f>
        <v>0</v>
      </c>
      <c r="D66" s="79">
        <f>SUM(D65:D65)</f>
        <v>0</v>
      </c>
      <c r="E66" s="79">
        <f>SUM(E65:E65)</f>
        <v>0</v>
      </c>
      <c r="F66" s="79"/>
      <c r="G66" s="79">
        <f>SUM(G65:G65)</f>
        <v>0</v>
      </c>
      <c r="H66" s="79">
        <f>SUM(H65:H65)</f>
        <v>0</v>
      </c>
      <c r="I66" s="79">
        <f>SUM(I65:I65)</f>
        <v>0</v>
      </c>
      <c r="J66" s="79"/>
      <c r="K66" s="79">
        <f>SUM(K65:K65)</f>
        <v>0</v>
      </c>
      <c r="L66" s="79">
        <f>SUM(L65:L65)</f>
        <v>0</v>
      </c>
      <c r="M66" s="79">
        <f>SUM(M65:M65)</f>
        <v>0</v>
      </c>
      <c r="N66" s="80" t="s">
        <v>87</v>
      </c>
    </row>
    <row r="67" spans="1:14" ht="29.25" customHeight="1" x14ac:dyDescent="0.25">
      <c r="A67" s="97"/>
      <c r="B67" s="98"/>
      <c r="C67" s="99"/>
      <c r="D67" s="88"/>
      <c r="E67" s="88"/>
      <c r="F67" s="79"/>
      <c r="G67" s="88"/>
      <c r="H67" s="88"/>
      <c r="I67" s="88"/>
      <c r="J67" s="79"/>
      <c r="K67" s="88"/>
      <c r="L67" s="88"/>
      <c r="M67" s="88"/>
      <c r="N67" s="100"/>
    </row>
    <row r="68" spans="1:14" s="109" customFormat="1" ht="29.25" customHeight="1" x14ac:dyDescent="0.2">
      <c r="A68" s="102"/>
      <c r="B68" s="103" t="s">
        <v>161</v>
      </c>
      <c r="C68" s="104">
        <f>SUM(C66,C64,C61,C48,C29,C25)</f>
        <v>0</v>
      </c>
      <c r="D68" s="105">
        <f>SUM(D66,D64,D61,D48,D29,D25)</f>
        <v>1806255</v>
      </c>
      <c r="E68" s="105">
        <f>SUM(E66,E64,E61,E48,E29,E25)</f>
        <v>1618616.75</v>
      </c>
      <c r="F68" s="106"/>
      <c r="G68" s="106">
        <f>SUM(G66,G64,G61,G48,G29,G25)</f>
        <v>1806255</v>
      </c>
      <c r="H68" s="106">
        <f>SUM(H66,H64,H61,H48,H29,H25)</f>
        <v>2019426.93</v>
      </c>
      <c r="I68" s="106">
        <f>SUM(I66,I64,I61,I48,I29,I25)</f>
        <v>1780141.7400000002</v>
      </c>
      <c r="J68" s="106"/>
      <c r="K68" s="106">
        <f>SUM(K66,K64,K61,K48,K29,K25)</f>
        <v>1806255</v>
      </c>
      <c r="L68" s="106">
        <f>SUM(L66,L64,L61,L48,L29,L25)</f>
        <v>1836281</v>
      </c>
      <c r="M68" s="106">
        <f>SUM(M66,M64,M61,M48,M29,M25)</f>
        <v>2076467.69</v>
      </c>
      <c r="N68" s="107"/>
    </row>
    <row r="69" spans="1:14" ht="29.25" customHeight="1" x14ac:dyDescent="0.2">
      <c r="A69" s="94"/>
      <c r="B69" s="108"/>
      <c r="C69" s="99"/>
      <c r="D69" s="88"/>
      <c r="E69" s="88"/>
      <c r="F69" s="79"/>
      <c r="G69" s="88"/>
      <c r="H69" s="88"/>
      <c r="I69" s="88"/>
      <c r="J69" s="79"/>
      <c r="K69" s="88"/>
      <c r="L69" s="88"/>
      <c r="M69" s="88"/>
      <c r="N69" s="100"/>
    </row>
    <row r="70" spans="1:14" ht="29.25" customHeight="1" x14ac:dyDescent="0.2">
      <c r="A70" s="94"/>
      <c r="B70" s="110" t="s">
        <v>162</v>
      </c>
      <c r="C70" s="74"/>
      <c r="D70" s="93">
        <v>93745</v>
      </c>
      <c r="E70" s="93">
        <v>84006.32</v>
      </c>
      <c r="F70" s="79"/>
      <c r="G70" s="93">
        <v>93745</v>
      </c>
      <c r="H70" s="88">
        <v>77950</v>
      </c>
      <c r="I70" s="88">
        <v>68713.5</v>
      </c>
      <c r="J70" s="79"/>
      <c r="K70" s="93">
        <v>93745</v>
      </c>
      <c r="L70" s="88">
        <v>63719</v>
      </c>
      <c r="M70" s="88">
        <v>72054</v>
      </c>
      <c r="N70" s="96">
        <v>7310</v>
      </c>
    </row>
    <row r="71" spans="1:14" ht="29.25" customHeight="1" x14ac:dyDescent="0.2">
      <c r="A71" s="77"/>
      <c r="B71" s="78" t="s">
        <v>163</v>
      </c>
      <c r="C71" s="84">
        <f t="shared" ref="C71:L71" si="2">C70</f>
        <v>0</v>
      </c>
      <c r="D71" s="79">
        <f>D70</f>
        <v>93745</v>
      </c>
      <c r="E71" s="79">
        <f t="shared" si="2"/>
        <v>84006.32</v>
      </c>
      <c r="F71" s="79"/>
      <c r="G71" s="79">
        <f t="shared" si="2"/>
        <v>93745</v>
      </c>
      <c r="H71" s="79">
        <f t="shared" si="2"/>
        <v>77950</v>
      </c>
      <c r="I71" s="79">
        <f t="shared" ref="I71" si="3">I70</f>
        <v>68713.5</v>
      </c>
      <c r="J71" s="79"/>
      <c r="K71" s="79">
        <f t="shared" si="2"/>
        <v>93745</v>
      </c>
      <c r="L71" s="79">
        <f t="shared" si="2"/>
        <v>63719</v>
      </c>
      <c r="M71" s="79">
        <f t="shared" ref="M71" si="4">M70</f>
        <v>72054</v>
      </c>
      <c r="N71" s="80" t="s">
        <v>164</v>
      </c>
    </row>
    <row r="72" spans="1:14" ht="14.25" x14ac:dyDescent="0.2">
      <c r="A72" s="77"/>
      <c r="B72" s="78" t="s">
        <v>165</v>
      </c>
      <c r="C72" s="111"/>
      <c r="D72" s="79">
        <f>SUM((C68+C71)+(D68+D71))</f>
        <v>1900000</v>
      </c>
      <c r="E72" s="79">
        <f>SUM(E68+E71)</f>
        <v>1702623.07</v>
      </c>
      <c r="F72" s="79"/>
      <c r="G72" s="79">
        <f>SUM(G68+G71)</f>
        <v>1900000</v>
      </c>
      <c r="H72" s="79">
        <f>SUM(H68+H71)</f>
        <v>2097376.9299999997</v>
      </c>
      <c r="I72" s="79">
        <f>SUM(I68+I71)</f>
        <v>1848855.2400000002</v>
      </c>
      <c r="J72" s="79"/>
      <c r="K72" s="79">
        <f>SUM(K68+K71)</f>
        <v>1900000</v>
      </c>
      <c r="L72" s="79">
        <f>SUM(L68+L71)</f>
        <v>1900000</v>
      </c>
      <c r="M72" s="79">
        <f>SUM(M68+M71)</f>
        <v>2148521.69</v>
      </c>
      <c r="N72" s="112"/>
    </row>
    <row r="73" spans="1:14" s="56" customFormat="1" x14ac:dyDescent="0.2">
      <c r="A73" s="64"/>
      <c r="B73" s="64"/>
      <c r="C73" s="66"/>
      <c r="D73" s="66"/>
      <c r="E73" s="66"/>
      <c r="F73" s="67"/>
      <c r="G73" s="66"/>
      <c r="H73" s="66"/>
      <c r="I73" s="66"/>
      <c r="J73" s="68"/>
      <c r="K73" s="66"/>
      <c r="L73" s="66"/>
      <c r="M73" s="66"/>
      <c r="N73" s="69"/>
    </row>
    <row r="74" spans="1:14" s="56" customFormat="1" x14ac:dyDescent="0.2">
      <c r="C74" s="52"/>
      <c r="D74" s="52" t="b">
        <f>1900000=D72</f>
        <v>1</v>
      </c>
      <c r="E74" s="52" t="b">
        <f>1702623.07=E72</f>
        <v>1</v>
      </c>
      <c r="F74" s="53"/>
      <c r="G74" s="52" t="b">
        <f>1900000=G72</f>
        <v>1</v>
      </c>
      <c r="H74" s="52" t="b">
        <f>1900000+197376.93=H72</f>
        <v>1</v>
      </c>
      <c r="I74" s="52" t="b">
        <f>1848855.24=I72</f>
        <v>1</v>
      </c>
      <c r="J74" s="54"/>
      <c r="K74" s="52" t="b">
        <f>1900000=K72</f>
        <v>1</v>
      </c>
      <c r="L74" s="52" t="b">
        <f>1900000=L72</f>
        <v>1</v>
      </c>
      <c r="M74" s="52" t="b">
        <f>1900000+248521.69=M72</f>
        <v>1</v>
      </c>
      <c r="N74" s="55"/>
    </row>
    <row r="75" spans="1:14" s="56" customFormat="1" x14ac:dyDescent="0.2">
      <c r="C75" s="52"/>
      <c r="D75" s="52"/>
      <c r="E75" s="52"/>
      <c r="F75" s="52"/>
      <c r="G75" s="52"/>
      <c r="H75" s="54"/>
      <c r="I75" s="54"/>
      <c r="J75" s="52"/>
      <c r="K75" s="52"/>
      <c r="N75" s="55"/>
    </row>
    <row r="76" spans="1:14" s="56" customFormat="1" x14ac:dyDescent="0.2">
      <c r="C76" s="52"/>
      <c r="D76" s="52" t="s">
        <v>166</v>
      </c>
      <c r="E76" s="113">
        <v>1702623.07</v>
      </c>
      <c r="F76" s="52"/>
      <c r="G76" s="52"/>
      <c r="H76" s="114" t="s">
        <v>166</v>
      </c>
      <c r="I76" s="114">
        <v>1848855.24</v>
      </c>
      <c r="J76" s="52"/>
      <c r="K76" s="52"/>
      <c r="L76" s="56" t="s">
        <v>167</v>
      </c>
      <c r="M76" s="122">
        <v>248521.69</v>
      </c>
      <c r="N76" s="55"/>
    </row>
    <row r="77" spans="1:14" s="56" customFormat="1" x14ac:dyDescent="0.2">
      <c r="C77" s="52"/>
      <c r="D77" s="52"/>
      <c r="E77" s="113"/>
      <c r="F77" s="52"/>
      <c r="G77" s="52"/>
      <c r="H77" s="114"/>
      <c r="I77" s="114"/>
      <c r="J77" s="52"/>
      <c r="K77" s="52"/>
      <c r="L77" s="56" t="s">
        <v>176</v>
      </c>
      <c r="M77" s="123">
        <v>1900000</v>
      </c>
      <c r="N77" s="55"/>
    </row>
    <row r="78" spans="1:14" s="56" customFormat="1" x14ac:dyDescent="0.2">
      <c r="C78" s="52"/>
      <c r="D78" s="52"/>
      <c r="E78" s="113">
        <f>E72-E76</f>
        <v>0</v>
      </c>
      <c r="F78" s="52"/>
      <c r="G78" s="52"/>
      <c r="H78" s="114"/>
      <c r="I78" s="114">
        <f>I72-I76</f>
        <v>0</v>
      </c>
      <c r="J78" s="52"/>
      <c r="K78" s="52"/>
      <c r="L78" s="121" t="s">
        <v>177</v>
      </c>
      <c r="M78" s="122">
        <f>SUM(M76:M77)</f>
        <v>2148521.69</v>
      </c>
    </row>
    <row r="79" spans="1:14" s="56" customFormat="1" x14ac:dyDescent="0.2">
      <c r="C79" s="52"/>
      <c r="D79" s="52"/>
      <c r="E79" s="113"/>
      <c r="F79" s="52"/>
      <c r="G79" s="52"/>
      <c r="H79" s="114"/>
      <c r="I79" s="114"/>
      <c r="J79" s="52"/>
      <c r="K79" s="52"/>
      <c r="N79" s="55"/>
    </row>
    <row r="80" spans="1:14" s="56" customFormat="1" x14ac:dyDescent="0.2">
      <c r="C80" s="52"/>
      <c r="D80" s="52"/>
      <c r="E80" s="113"/>
      <c r="F80" s="52"/>
      <c r="G80" s="52"/>
      <c r="H80" s="54"/>
      <c r="I80" s="54"/>
      <c r="J80" s="52"/>
      <c r="K80" s="52"/>
      <c r="L80" s="56" t="s">
        <v>168</v>
      </c>
      <c r="M80" s="115">
        <f>M72-M78</f>
        <v>0</v>
      </c>
      <c r="N80" s="55"/>
    </row>
    <row r="81" spans="1:14" s="56" customFormat="1" x14ac:dyDescent="0.2">
      <c r="C81" s="52"/>
      <c r="D81" s="52"/>
      <c r="E81" s="113"/>
      <c r="F81" s="52"/>
      <c r="G81" s="52"/>
      <c r="H81" s="54"/>
      <c r="I81" s="54"/>
      <c r="J81" s="52"/>
      <c r="K81" s="52"/>
      <c r="N81" s="55"/>
    </row>
    <row r="82" spans="1:14" s="56" customFormat="1" x14ac:dyDescent="0.2">
      <c r="C82" s="52"/>
      <c r="D82" s="52"/>
      <c r="E82" s="52"/>
      <c r="F82" s="52"/>
      <c r="G82" s="52"/>
      <c r="H82" s="54"/>
      <c r="I82" s="54"/>
      <c r="J82" s="52"/>
      <c r="K82" s="52"/>
      <c r="N82" s="55"/>
    </row>
    <row r="83" spans="1:14" s="56" customFormat="1" x14ac:dyDescent="0.2">
      <c r="C83" s="52"/>
      <c r="D83" s="52"/>
      <c r="E83" s="52"/>
      <c r="F83" s="52"/>
      <c r="G83" s="52"/>
      <c r="H83" s="54"/>
      <c r="I83" s="54"/>
      <c r="J83" s="52"/>
      <c r="K83" s="52"/>
      <c r="N83" s="55"/>
    </row>
    <row r="84" spans="1:14" s="56" customFormat="1" x14ac:dyDescent="0.2">
      <c r="C84" s="52"/>
      <c r="D84" s="52"/>
      <c r="E84" s="52"/>
      <c r="F84" s="52"/>
      <c r="G84" s="52"/>
      <c r="H84" s="54"/>
      <c r="I84" s="54"/>
      <c r="J84" s="52"/>
      <c r="K84" s="52"/>
      <c r="N84" s="55"/>
    </row>
    <row r="85" spans="1:14" s="56" customFormat="1" x14ac:dyDescent="0.2">
      <c r="C85" s="52"/>
      <c r="D85" s="52"/>
      <c r="E85" s="52"/>
      <c r="F85" s="52"/>
      <c r="G85" s="52"/>
      <c r="H85" s="54"/>
      <c r="I85" s="54"/>
      <c r="J85" s="52"/>
      <c r="K85" s="52"/>
      <c r="N85" s="55"/>
    </row>
    <row r="86" spans="1:14" s="56" customFormat="1" x14ac:dyDescent="0.2">
      <c r="C86" s="52"/>
      <c r="D86" s="52"/>
      <c r="E86" s="52"/>
      <c r="F86" s="52"/>
      <c r="G86" s="52"/>
      <c r="H86" s="54"/>
      <c r="I86" s="54"/>
      <c r="J86" s="52"/>
      <c r="K86" s="52"/>
      <c r="N86" s="55"/>
    </row>
    <row r="87" spans="1:14" x14ac:dyDescent="0.2">
      <c r="A87" s="56"/>
      <c r="B87" s="56"/>
      <c r="C87" s="52"/>
      <c r="D87" s="52"/>
      <c r="E87" s="52"/>
      <c r="F87" s="52"/>
      <c r="G87" s="52"/>
      <c r="H87" s="54"/>
      <c r="I87" s="54"/>
      <c r="J87" s="52"/>
      <c r="K87" s="52"/>
      <c r="L87" s="56"/>
      <c r="M87" s="56"/>
      <c r="N87" s="55"/>
    </row>
    <row r="88" spans="1:14" x14ac:dyDescent="0.2">
      <c r="F88" s="66"/>
      <c r="H88" s="68"/>
      <c r="I88" s="68"/>
      <c r="J88" s="66"/>
      <c r="L88" s="124"/>
      <c r="M88" s="64"/>
    </row>
    <row r="89" spans="1:14" x14ac:dyDescent="0.2">
      <c r="F89" s="66"/>
      <c r="H89" s="68"/>
      <c r="I89" s="68"/>
      <c r="J89" s="66"/>
      <c r="L89" s="124"/>
      <c r="M89" s="64"/>
    </row>
    <row r="90" spans="1:14" x14ac:dyDescent="0.2">
      <c r="F90" s="66"/>
      <c r="H90" s="68"/>
      <c r="I90" s="68"/>
      <c r="J90" s="66"/>
      <c r="L90" s="64"/>
      <c r="M90" s="64"/>
    </row>
    <row r="91" spans="1:14" x14ac:dyDescent="0.2">
      <c r="F91" s="66"/>
      <c r="H91" s="68"/>
      <c r="I91" s="68"/>
      <c r="J91" s="66"/>
      <c r="L91" s="64"/>
      <c r="M91" s="64"/>
    </row>
    <row r="92" spans="1:14" x14ac:dyDescent="0.2">
      <c r="F92" s="66"/>
      <c r="H92" s="68"/>
      <c r="I92" s="68"/>
      <c r="J92" s="66"/>
      <c r="L92" s="64"/>
      <c r="M92" s="64"/>
    </row>
    <row r="93" spans="1:14" x14ac:dyDescent="0.2">
      <c r="F93" s="66"/>
      <c r="H93" s="68"/>
      <c r="I93" s="68"/>
      <c r="J93" s="66"/>
      <c r="L93" s="64"/>
      <c r="M93" s="64"/>
    </row>
    <row r="94" spans="1:14" x14ac:dyDescent="0.2">
      <c r="F94" s="66"/>
      <c r="H94" s="68"/>
      <c r="I94" s="68"/>
      <c r="J94" s="66"/>
      <c r="L94" s="64"/>
      <c r="M94" s="64"/>
    </row>
    <row r="95" spans="1:14" x14ac:dyDescent="0.2">
      <c r="F95" s="66"/>
      <c r="H95" s="68"/>
      <c r="I95" s="68"/>
      <c r="J95" s="66"/>
      <c r="L95" s="64"/>
      <c r="M95" s="64"/>
    </row>
    <row r="96" spans="1:14" x14ac:dyDescent="0.2">
      <c r="F96" s="66"/>
      <c r="H96" s="68"/>
      <c r="I96" s="68"/>
      <c r="J96" s="66"/>
      <c r="L96" s="64"/>
      <c r="M96" s="64"/>
    </row>
    <row r="97" spans="6:13" x14ac:dyDescent="0.2">
      <c r="F97" s="66"/>
      <c r="H97" s="68"/>
      <c r="I97" s="68"/>
      <c r="J97" s="66"/>
      <c r="L97" s="64"/>
      <c r="M97" s="64"/>
    </row>
    <row r="98" spans="6:13" x14ac:dyDescent="0.2">
      <c r="F98" s="66"/>
      <c r="H98" s="68"/>
      <c r="I98" s="68"/>
      <c r="J98" s="66"/>
      <c r="L98" s="64"/>
      <c r="M98" s="64"/>
    </row>
    <row r="99" spans="6:13" x14ac:dyDescent="0.2">
      <c r="F99" s="66"/>
      <c r="H99" s="68"/>
      <c r="I99" s="68"/>
      <c r="J99" s="66"/>
      <c r="L99" s="64"/>
      <c r="M99" s="64"/>
    </row>
    <row r="100" spans="6:13" x14ac:dyDescent="0.2">
      <c r="F100" s="66"/>
      <c r="H100" s="68"/>
      <c r="I100" s="68"/>
      <c r="J100" s="66"/>
      <c r="L100" s="64"/>
      <c r="M100" s="64"/>
    </row>
    <row r="101" spans="6:13" x14ac:dyDescent="0.2">
      <c r="F101" s="66"/>
      <c r="H101" s="68"/>
      <c r="I101" s="68"/>
      <c r="J101" s="66"/>
      <c r="L101" s="64"/>
      <c r="M101" s="64"/>
    </row>
    <row r="102" spans="6:13" x14ac:dyDescent="0.2">
      <c r="F102" s="66"/>
      <c r="H102" s="68"/>
      <c r="I102" s="68"/>
      <c r="J102" s="66"/>
      <c r="L102" s="64"/>
      <c r="M102" s="64"/>
    </row>
    <row r="103" spans="6:13" x14ac:dyDescent="0.2">
      <c r="F103" s="66"/>
      <c r="H103" s="68"/>
      <c r="I103" s="68"/>
      <c r="J103" s="66"/>
      <c r="L103" s="64"/>
      <c r="M103" s="64"/>
    </row>
    <row r="104" spans="6:13" x14ac:dyDescent="0.2">
      <c r="F104" s="66"/>
      <c r="H104" s="68"/>
      <c r="I104" s="68"/>
      <c r="J104" s="66"/>
      <c r="L104" s="64"/>
      <c r="M104" s="64"/>
    </row>
    <row r="105" spans="6:13" x14ac:dyDescent="0.2">
      <c r="F105" s="66"/>
      <c r="H105" s="68"/>
      <c r="I105" s="68"/>
      <c r="J105" s="66"/>
      <c r="L105" s="64"/>
      <c r="M105" s="64"/>
    </row>
    <row r="106" spans="6:13" x14ac:dyDescent="0.2">
      <c r="F106" s="66"/>
      <c r="H106" s="68"/>
      <c r="I106" s="68"/>
      <c r="J106" s="66"/>
      <c r="L106" s="64"/>
      <c r="M106" s="64"/>
    </row>
    <row r="107" spans="6:13" x14ac:dyDescent="0.2">
      <c r="F107" s="66"/>
      <c r="H107" s="68"/>
      <c r="I107" s="68"/>
      <c r="J107" s="66"/>
      <c r="L107" s="64"/>
      <c r="M107" s="64"/>
    </row>
    <row r="108" spans="6:13" x14ac:dyDescent="0.2">
      <c r="F108" s="66"/>
      <c r="H108" s="68"/>
      <c r="I108" s="68"/>
      <c r="J108" s="66"/>
      <c r="L108" s="64"/>
      <c r="M108" s="64"/>
    </row>
    <row r="109" spans="6:13" x14ac:dyDescent="0.2">
      <c r="F109" s="66"/>
      <c r="H109" s="68"/>
      <c r="I109" s="68"/>
      <c r="J109" s="66"/>
      <c r="L109" s="64"/>
      <c r="M109" s="64"/>
    </row>
    <row r="110" spans="6:13" x14ac:dyDescent="0.2">
      <c r="F110" s="66"/>
      <c r="H110" s="68"/>
      <c r="I110" s="68"/>
      <c r="J110" s="66"/>
      <c r="L110" s="64"/>
      <c r="M110" s="64"/>
    </row>
    <row r="111" spans="6:13" x14ac:dyDescent="0.2">
      <c r="F111" s="66"/>
      <c r="H111" s="68"/>
      <c r="I111" s="68"/>
      <c r="J111" s="66"/>
      <c r="L111" s="64"/>
      <c r="M111" s="64"/>
    </row>
    <row r="112" spans="6:13" x14ac:dyDescent="0.2">
      <c r="F112" s="66"/>
      <c r="H112" s="68"/>
      <c r="I112" s="68"/>
      <c r="J112" s="66"/>
      <c r="L112" s="64"/>
      <c r="M112" s="64"/>
    </row>
    <row r="113" spans="6:13" x14ac:dyDescent="0.2">
      <c r="F113" s="66"/>
      <c r="H113" s="68"/>
      <c r="I113" s="68"/>
      <c r="J113" s="66"/>
      <c r="L113" s="64"/>
      <c r="M113" s="64"/>
    </row>
    <row r="114" spans="6:13" x14ac:dyDescent="0.2">
      <c r="F114" s="66"/>
      <c r="H114" s="68"/>
      <c r="I114" s="68"/>
      <c r="J114" s="66"/>
      <c r="L114" s="64"/>
      <c r="M114" s="64"/>
    </row>
    <row r="115" spans="6:13" x14ac:dyDescent="0.2">
      <c r="F115" s="66"/>
      <c r="H115" s="68"/>
      <c r="I115" s="68"/>
      <c r="J115" s="66"/>
      <c r="L115" s="64"/>
      <c r="M115" s="64"/>
    </row>
    <row r="116" spans="6:13" x14ac:dyDescent="0.2">
      <c r="F116" s="66"/>
      <c r="H116" s="68"/>
      <c r="I116" s="68"/>
      <c r="J116" s="66"/>
      <c r="L116" s="64"/>
      <c r="M116" s="64"/>
    </row>
    <row r="117" spans="6:13" x14ac:dyDescent="0.2">
      <c r="F117" s="66"/>
      <c r="H117" s="68"/>
      <c r="I117" s="68"/>
      <c r="J117" s="66"/>
      <c r="L117" s="64"/>
      <c r="M117" s="64"/>
    </row>
    <row r="118" spans="6:13" x14ac:dyDescent="0.2">
      <c r="F118" s="66"/>
      <c r="H118" s="68"/>
      <c r="I118" s="68"/>
      <c r="J118" s="66"/>
      <c r="L118" s="64"/>
      <c r="M118" s="64"/>
    </row>
    <row r="119" spans="6:13" x14ac:dyDescent="0.2">
      <c r="F119" s="66"/>
      <c r="H119" s="68"/>
      <c r="I119" s="68"/>
      <c r="J119" s="66"/>
      <c r="L119" s="64"/>
      <c r="M119" s="64"/>
    </row>
    <row r="120" spans="6:13" x14ac:dyDescent="0.2">
      <c r="F120" s="66"/>
      <c r="H120" s="68"/>
      <c r="I120" s="68"/>
      <c r="J120" s="66"/>
      <c r="L120" s="64"/>
      <c r="M120" s="64"/>
    </row>
    <row r="121" spans="6:13" x14ac:dyDescent="0.2">
      <c r="F121" s="66"/>
      <c r="H121" s="68"/>
      <c r="I121" s="68"/>
      <c r="J121" s="66"/>
      <c r="L121" s="64"/>
      <c r="M121" s="64"/>
    </row>
    <row r="122" spans="6:13" x14ac:dyDescent="0.2">
      <c r="F122" s="66"/>
      <c r="H122" s="68"/>
      <c r="I122" s="68"/>
      <c r="J122" s="66"/>
      <c r="L122" s="64"/>
      <c r="M122" s="64"/>
    </row>
    <row r="123" spans="6:13" x14ac:dyDescent="0.2">
      <c r="F123" s="66"/>
      <c r="H123" s="68"/>
      <c r="I123" s="68"/>
      <c r="J123" s="66"/>
      <c r="L123" s="64"/>
      <c r="M123" s="64"/>
    </row>
    <row r="124" spans="6:13" x14ac:dyDescent="0.2">
      <c r="F124" s="66"/>
      <c r="H124" s="68"/>
      <c r="I124" s="68"/>
      <c r="J124" s="66"/>
      <c r="L124" s="64"/>
      <c r="M124" s="64"/>
    </row>
    <row r="125" spans="6:13" x14ac:dyDescent="0.2">
      <c r="F125" s="66"/>
      <c r="H125" s="68"/>
      <c r="I125" s="68"/>
      <c r="J125" s="66"/>
      <c r="L125" s="64"/>
      <c r="M125" s="64"/>
    </row>
    <row r="126" spans="6:13" x14ac:dyDescent="0.2">
      <c r="F126" s="66"/>
      <c r="H126" s="68"/>
      <c r="I126" s="68"/>
      <c r="J126" s="66"/>
      <c r="L126" s="64"/>
      <c r="M126" s="64"/>
    </row>
    <row r="127" spans="6:13" x14ac:dyDescent="0.2">
      <c r="F127" s="66"/>
      <c r="H127" s="68"/>
      <c r="I127" s="68"/>
      <c r="J127" s="66"/>
      <c r="L127" s="64"/>
      <c r="M127" s="64"/>
    </row>
    <row r="128" spans="6:13" x14ac:dyDescent="0.2">
      <c r="F128" s="66"/>
      <c r="H128" s="68"/>
      <c r="I128" s="68"/>
      <c r="J128" s="66"/>
      <c r="L128" s="64"/>
      <c r="M128" s="64"/>
    </row>
    <row r="129" spans="6:13" x14ac:dyDescent="0.2">
      <c r="F129" s="66"/>
      <c r="H129" s="68"/>
      <c r="I129" s="68"/>
      <c r="J129" s="66"/>
      <c r="L129" s="64"/>
      <c r="M129" s="64"/>
    </row>
    <row r="130" spans="6:13" x14ac:dyDescent="0.2">
      <c r="F130" s="66"/>
      <c r="H130" s="68"/>
      <c r="I130" s="68"/>
      <c r="J130" s="66"/>
      <c r="L130" s="64"/>
      <c r="M130" s="64"/>
    </row>
    <row r="131" spans="6:13" x14ac:dyDescent="0.2">
      <c r="F131" s="66"/>
      <c r="H131" s="68"/>
      <c r="I131" s="68"/>
      <c r="J131" s="66"/>
      <c r="L131" s="64"/>
      <c r="M131" s="64"/>
    </row>
    <row r="132" spans="6:13" x14ac:dyDescent="0.2">
      <c r="F132" s="66"/>
      <c r="H132" s="68"/>
      <c r="I132" s="68"/>
      <c r="J132" s="66"/>
      <c r="L132" s="64"/>
      <c r="M132" s="64"/>
    </row>
    <row r="133" spans="6:13" x14ac:dyDescent="0.2">
      <c r="F133" s="66"/>
      <c r="H133" s="68"/>
      <c r="I133" s="68"/>
      <c r="J133" s="66"/>
      <c r="L133" s="64"/>
      <c r="M133" s="64"/>
    </row>
    <row r="134" spans="6:13" x14ac:dyDescent="0.2">
      <c r="F134" s="66"/>
      <c r="H134" s="68"/>
      <c r="I134" s="68"/>
      <c r="J134" s="66"/>
      <c r="L134" s="64"/>
      <c r="M134" s="64"/>
    </row>
    <row r="135" spans="6:13" x14ac:dyDescent="0.2">
      <c r="F135" s="66"/>
      <c r="H135" s="68"/>
      <c r="I135" s="68"/>
      <c r="J135" s="66"/>
      <c r="L135" s="64"/>
      <c r="M135" s="64"/>
    </row>
    <row r="136" spans="6:13" x14ac:dyDescent="0.2">
      <c r="F136" s="66"/>
      <c r="H136" s="68"/>
      <c r="I136" s="68"/>
      <c r="J136" s="66"/>
      <c r="L136" s="64"/>
      <c r="M136" s="64"/>
    </row>
    <row r="137" spans="6:13" x14ac:dyDescent="0.2">
      <c r="F137" s="66"/>
      <c r="H137" s="68"/>
      <c r="I137" s="68"/>
      <c r="J137" s="66"/>
      <c r="L137" s="64"/>
      <c r="M137" s="64"/>
    </row>
    <row r="138" spans="6:13" x14ac:dyDescent="0.2">
      <c r="F138" s="66"/>
      <c r="H138" s="68"/>
      <c r="I138" s="68"/>
      <c r="J138" s="66"/>
      <c r="L138" s="64"/>
      <c r="M138" s="64"/>
    </row>
    <row r="139" spans="6:13" x14ac:dyDescent="0.2">
      <c r="F139" s="66"/>
      <c r="H139" s="68"/>
      <c r="I139" s="68"/>
      <c r="J139" s="66"/>
      <c r="L139" s="64"/>
      <c r="M139" s="64"/>
    </row>
    <row r="140" spans="6:13" x14ac:dyDescent="0.2">
      <c r="F140" s="66"/>
      <c r="H140" s="68"/>
      <c r="I140" s="68"/>
      <c r="J140" s="66"/>
      <c r="L140" s="64"/>
      <c r="M140" s="64"/>
    </row>
    <row r="141" spans="6:13" x14ac:dyDescent="0.2">
      <c r="F141" s="66"/>
      <c r="H141" s="68"/>
      <c r="I141" s="68"/>
      <c r="J141" s="66"/>
      <c r="L141" s="64"/>
      <c r="M141" s="64"/>
    </row>
    <row r="142" spans="6:13" x14ac:dyDescent="0.2">
      <c r="F142" s="66"/>
      <c r="H142" s="68"/>
      <c r="I142" s="68"/>
      <c r="J142" s="66"/>
      <c r="L142" s="64"/>
      <c r="M142" s="64"/>
    </row>
    <row r="143" spans="6:13" x14ac:dyDescent="0.2">
      <c r="F143" s="66"/>
      <c r="H143" s="68"/>
      <c r="I143" s="68"/>
      <c r="J143" s="66"/>
      <c r="L143" s="64"/>
      <c r="M143" s="64"/>
    </row>
    <row r="144" spans="6:13" x14ac:dyDescent="0.2">
      <c r="F144" s="66"/>
      <c r="H144" s="68"/>
      <c r="I144" s="68"/>
      <c r="J144" s="66"/>
      <c r="L144" s="64"/>
      <c r="M144" s="64"/>
    </row>
    <row r="145" spans="6:13" x14ac:dyDescent="0.2">
      <c r="F145" s="66"/>
      <c r="H145" s="68"/>
      <c r="I145" s="68"/>
      <c r="J145" s="66"/>
      <c r="L145" s="64"/>
      <c r="M145" s="64"/>
    </row>
    <row r="146" spans="6:13" x14ac:dyDescent="0.2">
      <c r="F146" s="66"/>
      <c r="H146" s="68"/>
      <c r="I146" s="68"/>
      <c r="J146" s="66"/>
      <c r="L146" s="64"/>
      <c r="M146" s="64"/>
    </row>
    <row r="147" spans="6:13" x14ac:dyDescent="0.2">
      <c r="F147" s="66"/>
      <c r="H147" s="68"/>
      <c r="I147" s="68"/>
      <c r="J147" s="66"/>
      <c r="L147" s="64"/>
      <c r="M147" s="64"/>
    </row>
    <row r="148" spans="6:13" x14ac:dyDescent="0.2">
      <c r="F148" s="66"/>
      <c r="H148" s="68"/>
      <c r="I148" s="68"/>
      <c r="J148" s="66"/>
      <c r="L148" s="64"/>
      <c r="M148" s="64"/>
    </row>
    <row r="149" spans="6:13" x14ac:dyDescent="0.2">
      <c r="F149" s="66"/>
      <c r="H149" s="68"/>
      <c r="I149" s="68"/>
      <c r="J149" s="66"/>
      <c r="L149" s="64"/>
      <c r="M149" s="64"/>
    </row>
    <row r="150" spans="6:13" x14ac:dyDescent="0.2">
      <c r="F150" s="66"/>
      <c r="H150" s="68"/>
      <c r="I150" s="68"/>
      <c r="J150" s="66"/>
      <c r="L150" s="64"/>
      <c r="M150" s="64"/>
    </row>
    <row r="151" spans="6:13" x14ac:dyDescent="0.2">
      <c r="F151" s="66"/>
      <c r="H151" s="68"/>
      <c r="I151" s="68"/>
      <c r="J151" s="66"/>
      <c r="L151" s="64"/>
      <c r="M151" s="64"/>
    </row>
    <row r="152" spans="6:13" x14ac:dyDescent="0.2">
      <c r="F152" s="66"/>
      <c r="H152" s="68"/>
      <c r="I152" s="68"/>
      <c r="J152" s="66"/>
      <c r="L152" s="64"/>
      <c r="M152" s="64"/>
    </row>
    <row r="153" spans="6:13" x14ac:dyDescent="0.2">
      <c r="F153" s="66"/>
      <c r="H153" s="68"/>
      <c r="I153" s="68"/>
      <c r="J153" s="66"/>
      <c r="L153" s="64"/>
      <c r="M153" s="64"/>
    </row>
    <row r="154" spans="6:13" x14ac:dyDescent="0.2">
      <c r="F154" s="66"/>
      <c r="H154" s="68"/>
      <c r="I154" s="68"/>
      <c r="J154" s="66"/>
      <c r="L154" s="64"/>
      <c r="M154" s="64"/>
    </row>
    <row r="155" spans="6:13" x14ac:dyDescent="0.2">
      <c r="F155" s="66"/>
      <c r="H155" s="68"/>
      <c r="I155" s="68"/>
      <c r="J155" s="66"/>
      <c r="L155" s="64"/>
      <c r="M155" s="64"/>
    </row>
    <row r="156" spans="6:13" x14ac:dyDescent="0.2">
      <c r="F156" s="66"/>
      <c r="H156" s="68"/>
      <c r="I156" s="68"/>
      <c r="J156" s="66"/>
      <c r="L156" s="64"/>
      <c r="M156" s="64"/>
    </row>
    <row r="157" spans="6:13" x14ac:dyDescent="0.2">
      <c r="F157" s="66"/>
      <c r="H157" s="68"/>
      <c r="I157" s="68"/>
      <c r="J157" s="66"/>
      <c r="L157" s="64"/>
      <c r="M157" s="64"/>
    </row>
    <row r="158" spans="6:13" x14ac:dyDescent="0.2">
      <c r="F158" s="66"/>
      <c r="H158" s="68"/>
      <c r="I158" s="68"/>
      <c r="J158" s="66"/>
      <c r="L158" s="64"/>
      <c r="M158" s="64"/>
    </row>
    <row r="159" spans="6:13" x14ac:dyDescent="0.2">
      <c r="F159" s="66"/>
      <c r="H159" s="68"/>
      <c r="I159" s="68"/>
      <c r="J159" s="66"/>
      <c r="L159" s="64"/>
      <c r="M159" s="64"/>
    </row>
    <row r="160" spans="6:13" x14ac:dyDescent="0.2">
      <c r="F160" s="66"/>
      <c r="H160" s="68"/>
      <c r="I160" s="68"/>
      <c r="J160" s="66"/>
      <c r="L160" s="64"/>
      <c r="M160" s="64"/>
    </row>
    <row r="161" spans="6:13" x14ac:dyDescent="0.2">
      <c r="F161" s="66"/>
      <c r="H161" s="68"/>
      <c r="I161" s="68"/>
      <c r="J161" s="66"/>
      <c r="L161" s="64"/>
      <c r="M161" s="64"/>
    </row>
    <row r="162" spans="6:13" x14ac:dyDescent="0.2">
      <c r="F162" s="66"/>
      <c r="H162" s="68"/>
      <c r="I162" s="68"/>
      <c r="J162" s="66"/>
      <c r="L162" s="64"/>
      <c r="M162" s="64"/>
    </row>
    <row r="163" spans="6:13" x14ac:dyDescent="0.2">
      <c r="F163" s="66"/>
      <c r="H163" s="68"/>
      <c r="I163" s="68"/>
      <c r="J163" s="66"/>
      <c r="L163" s="64"/>
      <c r="M163" s="64"/>
    </row>
    <row r="164" spans="6:13" x14ac:dyDescent="0.2">
      <c r="F164" s="66"/>
      <c r="H164" s="68"/>
      <c r="I164" s="68"/>
      <c r="J164" s="66"/>
      <c r="L164" s="64"/>
      <c r="M164" s="64"/>
    </row>
    <row r="165" spans="6:13" x14ac:dyDescent="0.2">
      <c r="F165" s="66"/>
      <c r="H165" s="68"/>
      <c r="I165" s="68"/>
      <c r="J165" s="66"/>
      <c r="L165" s="64"/>
      <c r="M165" s="64"/>
    </row>
    <row r="166" spans="6:13" x14ac:dyDescent="0.2">
      <c r="F166" s="66"/>
      <c r="H166" s="68"/>
      <c r="I166" s="68"/>
      <c r="J166" s="66"/>
      <c r="L166" s="64"/>
      <c r="M166" s="64"/>
    </row>
    <row r="167" spans="6:13" x14ac:dyDescent="0.2">
      <c r="F167" s="66"/>
      <c r="H167" s="68"/>
      <c r="I167" s="68"/>
      <c r="J167" s="66"/>
      <c r="L167" s="64"/>
      <c r="M167" s="64"/>
    </row>
    <row r="168" spans="6:13" x14ac:dyDescent="0.2">
      <c r="F168" s="66"/>
      <c r="H168" s="68"/>
      <c r="I168" s="68"/>
      <c r="J168" s="66"/>
      <c r="L168" s="64"/>
      <c r="M168" s="64"/>
    </row>
    <row r="169" spans="6:13" x14ac:dyDescent="0.2">
      <c r="F169" s="66"/>
      <c r="H169" s="68"/>
      <c r="I169" s="68"/>
      <c r="J169" s="66"/>
      <c r="L169" s="64"/>
      <c r="M169" s="64"/>
    </row>
    <row r="170" spans="6:13" x14ac:dyDescent="0.2">
      <c r="F170" s="66"/>
      <c r="H170" s="68"/>
      <c r="I170" s="68"/>
      <c r="J170" s="66"/>
      <c r="L170" s="64"/>
      <c r="M170" s="64"/>
    </row>
    <row r="171" spans="6:13" x14ac:dyDescent="0.2">
      <c r="F171" s="66"/>
      <c r="H171" s="68"/>
      <c r="I171" s="68"/>
      <c r="J171" s="66"/>
      <c r="L171" s="64"/>
      <c r="M171" s="64"/>
    </row>
    <row r="172" spans="6:13" x14ac:dyDescent="0.2">
      <c r="F172" s="66"/>
      <c r="H172" s="68"/>
      <c r="I172" s="68"/>
      <c r="J172" s="66"/>
      <c r="L172" s="64"/>
      <c r="M172" s="64"/>
    </row>
    <row r="173" spans="6:13" x14ac:dyDescent="0.2">
      <c r="F173" s="66"/>
      <c r="H173" s="68"/>
      <c r="I173" s="68"/>
      <c r="J173" s="66"/>
      <c r="L173" s="64"/>
      <c r="M173" s="64"/>
    </row>
    <row r="174" spans="6:13" x14ac:dyDescent="0.2">
      <c r="F174" s="66"/>
      <c r="H174" s="68"/>
      <c r="I174" s="68"/>
      <c r="J174" s="66"/>
      <c r="L174" s="64"/>
      <c r="M174" s="64"/>
    </row>
    <row r="175" spans="6:13" x14ac:dyDescent="0.2">
      <c r="F175" s="66"/>
      <c r="H175" s="68"/>
      <c r="I175" s="68"/>
      <c r="J175" s="66"/>
      <c r="L175" s="64"/>
      <c r="M175" s="64"/>
    </row>
    <row r="176" spans="6:13" x14ac:dyDescent="0.2">
      <c r="F176" s="66"/>
      <c r="H176" s="68"/>
      <c r="I176" s="68"/>
      <c r="J176" s="66"/>
      <c r="L176" s="64"/>
      <c r="M176" s="64"/>
    </row>
    <row r="177" spans="6:13" x14ac:dyDescent="0.2">
      <c r="F177" s="66"/>
      <c r="H177" s="68"/>
      <c r="I177" s="68"/>
      <c r="J177" s="66"/>
      <c r="L177" s="64"/>
      <c r="M177" s="64"/>
    </row>
    <row r="178" spans="6:13" x14ac:dyDescent="0.2">
      <c r="F178" s="66"/>
      <c r="H178" s="68"/>
      <c r="I178" s="68"/>
      <c r="J178" s="66"/>
      <c r="L178" s="64"/>
      <c r="M178" s="64"/>
    </row>
    <row r="179" spans="6:13" x14ac:dyDescent="0.2">
      <c r="F179" s="66"/>
      <c r="H179" s="68"/>
      <c r="I179" s="68"/>
      <c r="J179" s="66"/>
      <c r="L179" s="64"/>
      <c r="M179" s="64"/>
    </row>
    <row r="180" spans="6:13" x14ac:dyDescent="0.2">
      <c r="F180" s="66"/>
      <c r="H180" s="68"/>
      <c r="I180" s="68"/>
      <c r="J180" s="66"/>
      <c r="L180" s="64"/>
      <c r="M180" s="64"/>
    </row>
    <row r="181" spans="6:13" x14ac:dyDescent="0.2">
      <c r="F181" s="66"/>
      <c r="H181" s="68"/>
      <c r="I181" s="68"/>
      <c r="J181" s="66"/>
      <c r="L181" s="64"/>
      <c r="M181" s="64"/>
    </row>
    <row r="182" spans="6:13" x14ac:dyDescent="0.2">
      <c r="F182" s="66"/>
      <c r="H182" s="68"/>
      <c r="I182" s="68"/>
      <c r="J182" s="66"/>
      <c r="L182" s="64"/>
      <c r="M182" s="64"/>
    </row>
    <row r="183" spans="6:13" x14ac:dyDescent="0.2">
      <c r="F183" s="66"/>
      <c r="H183" s="68"/>
      <c r="I183" s="68"/>
      <c r="J183" s="66"/>
      <c r="L183" s="64"/>
      <c r="M183" s="64"/>
    </row>
    <row r="184" spans="6:13" x14ac:dyDescent="0.2">
      <c r="F184" s="66"/>
      <c r="H184" s="68"/>
      <c r="I184" s="68"/>
      <c r="J184" s="66"/>
      <c r="L184" s="64"/>
      <c r="M184" s="64"/>
    </row>
    <row r="185" spans="6:13" x14ac:dyDescent="0.2">
      <c r="F185" s="66"/>
      <c r="H185" s="68"/>
      <c r="I185" s="68"/>
      <c r="J185" s="66"/>
      <c r="L185" s="64"/>
      <c r="M185" s="64"/>
    </row>
    <row r="186" spans="6:13" x14ac:dyDescent="0.2">
      <c r="F186" s="66"/>
      <c r="H186" s="68"/>
      <c r="I186" s="68"/>
      <c r="J186" s="66"/>
      <c r="L186" s="64"/>
      <c r="M186" s="64"/>
    </row>
    <row r="187" spans="6:13" x14ac:dyDescent="0.2">
      <c r="F187" s="66"/>
      <c r="H187" s="68"/>
      <c r="I187" s="68"/>
      <c r="J187" s="66"/>
      <c r="L187" s="64"/>
      <c r="M187" s="64"/>
    </row>
    <row r="188" spans="6:13" x14ac:dyDescent="0.2">
      <c r="F188" s="66"/>
      <c r="H188" s="68"/>
      <c r="I188" s="68"/>
      <c r="J188" s="66"/>
      <c r="L188" s="64"/>
      <c r="M188" s="64"/>
    </row>
    <row r="189" spans="6:13" x14ac:dyDescent="0.2">
      <c r="F189" s="66"/>
      <c r="H189" s="68"/>
      <c r="I189" s="68"/>
      <c r="J189" s="66"/>
      <c r="L189" s="64"/>
      <c r="M189" s="64"/>
    </row>
    <row r="190" spans="6:13" x14ac:dyDescent="0.2">
      <c r="F190" s="66"/>
      <c r="H190" s="68"/>
      <c r="I190" s="68"/>
      <c r="J190" s="66"/>
      <c r="L190" s="64"/>
      <c r="M190" s="64"/>
    </row>
    <row r="191" spans="6:13" x14ac:dyDescent="0.2">
      <c r="F191" s="66"/>
      <c r="H191" s="68"/>
      <c r="I191" s="68"/>
      <c r="J191" s="66"/>
      <c r="L191" s="64"/>
      <c r="M191" s="64"/>
    </row>
    <row r="192" spans="6:13" x14ac:dyDescent="0.2">
      <c r="F192" s="66"/>
      <c r="H192" s="68"/>
      <c r="I192" s="68"/>
      <c r="J192" s="66"/>
      <c r="L192" s="64"/>
      <c r="M192" s="64"/>
    </row>
    <row r="193" spans="6:13" x14ac:dyDescent="0.2">
      <c r="F193" s="66"/>
      <c r="H193" s="68"/>
      <c r="I193" s="68"/>
      <c r="J193" s="66"/>
      <c r="L193" s="64"/>
      <c r="M193" s="64"/>
    </row>
    <row r="194" spans="6:13" x14ac:dyDescent="0.2">
      <c r="F194" s="66"/>
      <c r="H194" s="68"/>
      <c r="I194" s="68"/>
      <c r="J194" s="66"/>
      <c r="L194" s="64"/>
      <c r="M194" s="64"/>
    </row>
    <row r="195" spans="6:13" x14ac:dyDescent="0.2">
      <c r="F195" s="66"/>
      <c r="H195" s="68"/>
      <c r="I195" s="68"/>
      <c r="J195" s="66"/>
      <c r="L195" s="64"/>
      <c r="M195" s="64"/>
    </row>
    <row r="196" spans="6:13" x14ac:dyDescent="0.2">
      <c r="F196" s="66"/>
      <c r="H196" s="68"/>
      <c r="I196" s="68"/>
      <c r="J196" s="66"/>
      <c r="L196" s="64"/>
      <c r="M196" s="64"/>
    </row>
    <row r="197" spans="6:13" x14ac:dyDescent="0.2">
      <c r="F197" s="66"/>
      <c r="H197" s="68"/>
      <c r="I197" s="68"/>
      <c r="J197" s="66"/>
      <c r="L197" s="64"/>
      <c r="M197" s="64"/>
    </row>
    <row r="198" spans="6:13" x14ac:dyDescent="0.2">
      <c r="F198" s="66"/>
      <c r="H198" s="68"/>
      <c r="I198" s="68"/>
      <c r="J198" s="66"/>
      <c r="L198" s="64"/>
      <c r="M198" s="64"/>
    </row>
    <row r="199" spans="6:13" x14ac:dyDescent="0.2">
      <c r="F199" s="66"/>
      <c r="H199" s="68"/>
      <c r="I199" s="68"/>
      <c r="J199" s="66"/>
      <c r="L199" s="64"/>
      <c r="M199" s="64"/>
    </row>
    <row r="200" spans="6:13" x14ac:dyDescent="0.2">
      <c r="F200" s="66"/>
      <c r="H200" s="68"/>
      <c r="I200" s="68"/>
      <c r="J200" s="66"/>
      <c r="L200" s="64"/>
      <c r="M200" s="64"/>
    </row>
    <row r="201" spans="6:13" x14ac:dyDescent="0.2">
      <c r="F201" s="66"/>
      <c r="H201" s="68"/>
      <c r="I201" s="68"/>
      <c r="J201" s="66"/>
      <c r="L201" s="64"/>
      <c r="M201" s="64"/>
    </row>
    <row r="202" spans="6:13" x14ac:dyDescent="0.2">
      <c r="F202" s="66"/>
      <c r="H202" s="68"/>
      <c r="I202" s="68"/>
      <c r="J202" s="66"/>
      <c r="L202" s="64"/>
      <c r="M202" s="64"/>
    </row>
    <row r="203" spans="6:13" x14ac:dyDescent="0.2">
      <c r="F203" s="66"/>
      <c r="H203" s="68"/>
      <c r="I203" s="68"/>
      <c r="J203" s="66"/>
      <c r="L203" s="64"/>
      <c r="M203" s="64"/>
    </row>
    <row r="204" spans="6:13" x14ac:dyDescent="0.2">
      <c r="F204" s="66"/>
      <c r="H204" s="68"/>
      <c r="I204" s="68"/>
      <c r="J204" s="66"/>
      <c r="L204" s="64"/>
      <c r="M204" s="64"/>
    </row>
    <row r="205" spans="6:13" x14ac:dyDescent="0.2">
      <c r="F205" s="66"/>
      <c r="H205" s="68"/>
      <c r="I205" s="68"/>
      <c r="J205" s="66"/>
      <c r="L205" s="64"/>
      <c r="M205" s="64"/>
    </row>
    <row r="206" spans="6:13" x14ac:dyDescent="0.2">
      <c r="F206" s="66"/>
      <c r="H206" s="68"/>
      <c r="I206" s="68"/>
      <c r="J206" s="66"/>
      <c r="L206" s="64"/>
      <c r="M206" s="64"/>
    </row>
    <row r="207" spans="6:13" x14ac:dyDescent="0.2">
      <c r="F207" s="66"/>
      <c r="H207" s="68"/>
      <c r="I207" s="68"/>
      <c r="J207" s="66"/>
      <c r="L207" s="64"/>
      <c r="M207" s="64"/>
    </row>
    <row r="208" spans="6:13" x14ac:dyDescent="0.2">
      <c r="F208" s="66"/>
      <c r="H208" s="68"/>
      <c r="I208" s="68"/>
      <c r="J208" s="66"/>
      <c r="L208" s="64"/>
      <c r="M208" s="64"/>
    </row>
    <row r="209" spans="6:13" x14ac:dyDescent="0.2">
      <c r="F209" s="66"/>
      <c r="H209" s="68"/>
      <c r="I209" s="68"/>
      <c r="J209" s="66"/>
      <c r="L209" s="64"/>
      <c r="M209" s="64"/>
    </row>
    <row r="210" spans="6:13" x14ac:dyDescent="0.2">
      <c r="F210" s="66"/>
      <c r="H210" s="68"/>
      <c r="I210" s="68"/>
      <c r="J210" s="66"/>
      <c r="L210" s="64"/>
      <c r="M210" s="64"/>
    </row>
    <row r="211" spans="6:13" x14ac:dyDescent="0.2">
      <c r="F211" s="66"/>
      <c r="H211" s="68"/>
      <c r="I211" s="68"/>
      <c r="J211" s="66"/>
      <c r="L211" s="64"/>
      <c r="M211" s="64"/>
    </row>
    <row r="212" spans="6:13" x14ac:dyDescent="0.2">
      <c r="F212" s="66"/>
      <c r="H212" s="68"/>
      <c r="I212" s="68"/>
      <c r="J212" s="66"/>
      <c r="L212" s="64"/>
      <c r="M212" s="64"/>
    </row>
    <row r="213" spans="6:13" x14ac:dyDescent="0.2">
      <c r="F213" s="66"/>
      <c r="H213" s="68"/>
      <c r="I213" s="68"/>
      <c r="J213" s="66"/>
      <c r="L213" s="64"/>
      <c r="M213" s="64"/>
    </row>
    <row r="214" spans="6:13" x14ac:dyDescent="0.2">
      <c r="F214" s="66"/>
      <c r="H214" s="68"/>
      <c r="I214" s="68"/>
      <c r="J214" s="66"/>
      <c r="L214" s="64"/>
      <c r="M214" s="64"/>
    </row>
    <row r="215" spans="6:13" x14ac:dyDescent="0.2">
      <c r="F215" s="66"/>
      <c r="H215" s="68"/>
      <c r="I215" s="68"/>
      <c r="J215" s="66"/>
      <c r="L215" s="64"/>
      <c r="M215" s="64"/>
    </row>
    <row r="216" spans="6:13" x14ac:dyDescent="0.2">
      <c r="F216" s="66"/>
      <c r="H216" s="68"/>
      <c r="I216" s="68"/>
      <c r="J216" s="66"/>
      <c r="L216" s="64"/>
      <c r="M216" s="64"/>
    </row>
    <row r="217" spans="6:13" x14ac:dyDescent="0.2">
      <c r="F217" s="66"/>
      <c r="H217" s="68"/>
      <c r="I217" s="68"/>
      <c r="J217" s="66"/>
      <c r="L217" s="64"/>
      <c r="M217" s="64"/>
    </row>
    <row r="218" spans="6:13" x14ac:dyDescent="0.2">
      <c r="F218" s="66"/>
      <c r="H218" s="68"/>
      <c r="I218" s="68"/>
      <c r="J218" s="66"/>
      <c r="L218" s="64"/>
      <c r="M218" s="64"/>
    </row>
    <row r="219" spans="6:13" x14ac:dyDescent="0.2">
      <c r="F219" s="66"/>
      <c r="H219" s="68"/>
      <c r="I219" s="68"/>
      <c r="J219" s="66"/>
      <c r="L219" s="64"/>
      <c r="M219" s="64"/>
    </row>
    <row r="220" spans="6:13" x14ac:dyDescent="0.2">
      <c r="F220" s="66"/>
      <c r="H220" s="68"/>
      <c r="I220" s="68"/>
      <c r="J220" s="66"/>
      <c r="L220" s="64"/>
      <c r="M220" s="64"/>
    </row>
    <row r="221" spans="6:13" x14ac:dyDescent="0.2">
      <c r="F221" s="66"/>
      <c r="H221" s="68"/>
      <c r="I221" s="68"/>
      <c r="J221" s="66"/>
      <c r="L221" s="64"/>
      <c r="M221" s="64"/>
    </row>
    <row r="222" spans="6:13" x14ac:dyDescent="0.2">
      <c r="F222" s="66"/>
      <c r="H222" s="68"/>
      <c r="I222" s="68"/>
      <c r="J222" s="66"/>
      <c r="L222" s="64"/>
      <c r="M222" s="64"/>
    </row>
    <row r="223" spans="6:13" x14ac:dyDescent="0.2">
      <c r="F223" s="66"/>
      <c r="H223" s="68"/>
      <c r="I223" s="68"/>
      <c r="J223" s="66"/>
      <c r="L223" s="64"/>
      <c r="M223" s="64"/>
    </row>
    <row r="224" spans="6:13" x14ac:dyDescent="0.2">
      <c r="F224" s="66"/>
      <c r="H224" s="68"/>
      <c r="I224" s="68"/>
      <c r="J224" s="66"/>
      <c r="L224" s="64"/>
      <c r="M224" s="64"/>
    </row>
    <row r="225" spans="6:13" x14ac:dyDescent="0.2">
      <c r="F225" s="66"/>
      <c r="H225" s="68"/>
      <c r="I225" s="68"/>
      <c r="J225" s="66"/>
      <c r="L225" s="64"/>
      <c r="M225" s="64"/>
    </row>
    <row r="226" spans="6:13" x14ac:dyDescent="0.2">
      <c r="F226" s="66"/>
      <c r="H226" s="68"/>
      <c r="I226" s="68"/>
      <c r="J226" s="66"/>
      <c r="L226" s="64"/>
      <c r="M226" s="64"/>
    </row>
    <row r="227" spans="6:13" x14ac:dyDescent="0.2">
      <c r="F227" s="66"/>
      <c r="H227" s="68"/>
      <c r="I227" s="68"/>
      <c r="J227" s="66"/>
      <c r="L227" s="64"/>
      <c r="M227" s="64"/>
    </row>
    <row r="228" spans="6:13" x14ac:dyDescent="0.2">
      <c r="F228" s="66"/>
      <c r="H228" s="68"/>
      <c r="I228" s="68"/>
      <c r="J228" s="66"/>
      <c r="L228" s="64"/>
      <c r="M228" s="64"/>
    </row>
    <row r="229" spans="6:13" x14ac:dyDescent="0.2">
      <c r="F229" s="66"/>
      <c r="H229" s="68"/>
      <c r="I229" s="68"/>
      <c r="J229" s="66"/>
      <c r="L229" s="64"/>
      <c r="M229" s="64"/>
    </row>
    <row r="230" spans="6:13" x14ac:dyDescent="0.2">
      <c r="F230" s="66"/>
      <c r="H230" s="68"/>
      <c r="I230" s="68"/>
      <c r="J230" s="66"/>
      <c r="L230" s="64"/>
      <c r="M230" s="64"/>
    </row>
    <row r="231" spans="6:13" x14ac:dyDescent="0.2">
      <c r="F231" s="66"/>
      <c r="H231" s="68"/>
      <c r="I231" s="68"/>
      <c r="J231" s="66"/>
      <c r="L231" s="64"/>
      <c r="M231" s="64"/>
    </row>
    <row r="232" spans="6:13" x14ac:dyDescent="0.2">
      <c r="F232" s="66"/>
      <c r="H232" s="68"/>
      <c r="I232" s="68"/>
      <c r="J232" s="66"/>
      <c r="L232" s="64"/>
      <c r="M232" s="64"/>
    </row>
    <row r="233" spans="6:13" x14ac:dyDescent="0.2">
      <c r="F233" s="66"/>
      <c r="H233" s="68"/>
      <c r="I233" s="68"/>
      <c r="J233" s="66"/>
      <c r="L233" s="64"/>
      <c r="M233" s="64"/>
    </row>
    <row r="234" spans="6:13" x14ac:dyDescent="0.2">
      <c r="F234" s="66"/>
      <c r="H234" s="68"/>
      <c r="I234" s="68"/>
      <c r="J234" s="66"/>
      <c r="L234" s="64"/>
      <c r="M234" s="64"/>
    </row>
    <row r="235" spans="6:13" x14ac:dyDescent="0.2">
      <c r="F235" s="66"/>
      <c r="H235" s="68"/>
      <c r="I235" s="68"/>
      <c r="J235" s="66"/>
      <c r="L235" s="64"/>
      <c r="M235" s="64"/>
    </row>
    <row r="236" spans="6:13" x14ac:dyDescent="0.2">
      <c r="F236" s="66"/>
      <c r="H236" s="68"/>
      <c r="I236" s="68"/>
      <c r="J236" s="66"/>
      <c r="L236" s="64"/>
      <c r="M236" s="64"/>
    </row>
    <row r="237" spans="6:13" x14ac:dyDescent="0.2">
      <c r="F237" s="66"/>
      <c r="H237" s="68"/>
      <c r="I237" s="68"/>
      <c r="J237" s="66"/>
      <c r="L237" s="64"/>
      <c r="M237" s="64"/>
    </row>
    <row r="238" spans="6:13" x14ac:dyDescent="0.2">
      <c r="F238" s="66"/>
      <c r="H238" s="68"/>
      <c r="I238" s="68"/>
      <c r="J238" s="66"/>
      <c r="L238" s="64"/>
      <c r="M238" s="64"/>
    </row>
    <row r="239" spans="6:13" x14ac:dyDescent="0.2">
      <c r="F239" s="66"/>
      <c r="H239" s="68"/>
      <c r="I239" s="68"/>
      <c r="J239" s="66"/>
      <c r="L239" s="64"/>
      <c r="M239" s="64"/>
    </row>
    <row r="240" spans="6:13" x14ac:dyDescent="0.2">
      <c r="F240" s="66"/>
      <c r="H240" s="68"/>
      <c r="I240" s="68"/>
      <c r="J240" s="66"/>
      <c r="L240" s="64"/>
      <c r="M240" s="64"/>
    </row>
    <row r="241" spans="6:13" x14ac:dyDescent="0.2">
      <c r="F241" s="66"/>
      <c r="H241" s="68"/>
      <c r="I241" s="68"/>
      <c r="J241" s="66"/>
      <c r="L241" s="64"/>
      <c r="M241" s="64"/>
    </row>
    <row r="242" spans="6:13" x14ac:dyDescent="0.2">
      <c r="F242" s="66"/>
      <c r="H242" s="68"/>
      <c r="I242" s="68"/>
      <c r="J242" s="66"/>
      <c r="L242" s="64"/>
      <c r="M242" s="64"/>
    </row>
    <row r="243" spans="6:13" x14ac:dyDescent="0.2">
      <c r="F243" s="66"/>
      <c r="H243" s="68"/>
      <c r="I243" s="68"/>
      <c r="J243" s="66"/>
      <c r="L243" s="64"/>
      <c r="M243" s="64"/>
    </row>
    <row r="244" spans="6:13" x14ac:dyDescent="0.2">
      <c r="F244" s="66"/>
      <c r="H244" s="68"/>
      <c r="I244" s="68"/>
      <c r="J244" s="66"/>
      <c r="L244" s="64"/>
      <c r="M244" s="64"/>
    </row>
    <row r="245" spans="6:13" x14ac:dyDescent="0.2">
      <c r="F245" s="66"/>
      <c r="H245" s="68"/>
      <c r="I245" s="68"/>
      <c r="J245" s="66"/>
      <c r="L245" s="64"/>
      <c r="M245" s="64"/>
    </row>
    <row r="246" spans="6:13" x14ac:dyDescent="0.2">
      <c r="F246" s="66"/>
      <c r="H246" s="68"/>
      <c r="I246" s="68"/>
      <c r="J246" s="66"/>
      <c r="L246" s="64"/>
      <c r="M246" s="64"/>
    </row>
    <row r="247" spans="6:13" x14ac:dyDescent="0.2">
      <c r="F247" s="66"/>
      <c r="H247" s="68"/>
      <c r="I247" s="68"/>
      <c r="J247" s="66"/>
      <c r="L247" s="64"/>
      <c r="M247" s="64"/>
    </row>
    <row r="248" spans="6:13" x14ac:dyDescent="0.2">
      <c r="F248" s="66"/>
      <c r="H248" s="68"/>
      <c r="I248" s="68"/>
      <c r="J248" s="66"/>
      <c r="L248" s="64"/>
      <c r="M248" s="64"/>
    </row>
    <row r="249" spans="6:13" x14ac:dyDescent="0.2">
      <c r="F249" s="66"/>
      <c r="H249" s="68"/>
      <c r="I249" s="68"/>
      <c r="J249" s="66"/>
      <c r="L249" s="64"/>
      <c r="M249" s="64"/>
    </row>
    <row r="250" spans="6:13" x14ac:dyDescent="0.2">
      <c r="F250" s="66"/>
      <c r="H250" s="68"/>
      <c r="I250" s="68"/>
      <c r="J250" s="66"/>
      <c r="L250" s="64"/>
      <c r="M250" s="64"/>
    </row>
    <row r="251" spans="6:13" x14ac:dyDescent="0.2">
      <c r="F251" s="66"/>
      <c r="H251" s="68"/>
      <c r="I251" s="68"/>
      <c r="J251" s="66"/>
      <c r="L251" s="64"/>
      <c r="M251" s="64"/>
    </row>
    <row r="252" spans="6:13" x14ac:dyDescent="0.2">
      <c r="F252" s="66"/>
      <c r="H252" s="68"/>
      <c r="I252" s="68"/>
      <c r="J252" s="66"/>
      <c r="L252" s="64"/>
      <c r="M252" s="64"/>
    </row>
    <row r="253" spans="6:13" x14ac:dyDescent="0.2">
      <c r="F253" s="66"/>
      <c r="H253" s="68"/>
      <c r="I253" s="68"/>
      <c r="J253" s="66"/>
      <c r="L253" s="64"/>
      <c r="M253" s="64"/>
    </row>
    <row r="254" spans="6:13" x14ac:dyDescent="0.2">
      <c r="F254" s="66"/>
      <c r="H254" s="68"/>
      <c r="I254" s="68"/>
      <c r="J254" s="66"/>
      <c r="L254" s="64"/>
      <c r="M254" s="64"/>
    </row>
    <row r="255" spans="6:13" x14ac:dyDescent="0.2">
      <c r="F255" s="66"/>
      <c r="H255" s="68"/>
      <c r="I255" s="68"/>
      <c r="J255" s="66"/>
      <c r="L255" s="64"/>
      <c r="M255" s="64"/>
    </row>
    <row r="256" spans="6:13" x14ac:dyDescent="0.2">
      <c r="F256" s="66"/>
      <c r="H256" s="68"/>
      <c r="I256" s="68"/>
      <c r="J256" s="66"/>
      <c r="L256" s="64"/>
      <c r="M256" s="64"/>
    </row>
    <row r="257" spans="6:13" x14ac:dyDescent="0.2">
      <c r="F257" s="66"/>
      <c r="H257" s="68"/>
      <c r="I257" s="68"/>
      <c r="J257" s="66"/>
      <c r="L257" s="64"/>
      <c r="M257" s="64"/>
    </row>
    <row r="258" spans="6:13" x14ac:dyDescent="0.2">
      <c r="F258" s="66"/>
      <c r="H258" s="68"/>
      <c r="I258" s="68"/>
      <c r="J258" s="66"/>
      <c r="L258" s="64"/>
      <c r="M258" s="64"/>
    </row>
    <row r="259" spans="6:13" x14ac:dyDescent="0.2">
      <c r="F259" s="66"/>
      <c r="H259" s="68"/>
      <c r="I259" s="68"/>
      <c r="J259" s="66"/>
      <c r="L259" s="64"/>
      <c r="M259" s="64"/>
    </row>
    <row r="260" spans="6:13" x14ac:dyDescent="0.2">
      <c r="F260" s="66"/>
      <c r="H260" s="68"/>
      <c r="I260" s="68"/>
      <c r="J260" s="66"/>
      <c r="L260" s="64"/>
      <c r="M260" s="64"/>
    </row>
    <row r="261" spans="6:13" x14ac:dyDescent="0.2">
      <c r="F261" s="66"/>
      <c r="H261" s="68"/>
      <c r="I261" s="68"/>
      <c r="J261" s="66"/>
      <c r="L261" s="64"/>
      <c r="M261" s="64"/>
    </row>
    <row r="262" spans="6:13" x14ac:dyDescent="0.2">
      <c r="F262" s="66"/>
      <c r="H262" s="68"/>
      <c r="I262" s="68"/>
      <c r="J262" s="66"/>
      <c r="L262" s="64"/>
      <c r="M262" s="64"/>
    </row>
    <row r="263" spans="6:13" x14ac:dyDescent="0.2">
      <c r="F263" s="66"/>
      <c r="H263" s="68"/>
      <c r="I263" s="68"/>
      <c r="J263" s="66"/>
      <c r="L263" s="64"/>
      <c r="M263" s="64"/>
    </row>
    <row r="264" spans="6:13" x14ac:dyDescent="0.2">
      <c r="F264" s="66"/>
      <c r="H264" s="68"/>
      <c r="I264" s="68"/>
      <c r="J264" s="66"/>
      <c r="L264" s="64"/>
      <c r="M264" s="64"/>
    </row>
    <row r="265" spans="6:13" x14ac:dyDescent="0.2">
      <c r="F265" s="66"/>
      <c r="H265" s="68"/>
      <c r="I265" s="68"/>
      <c r="J265" s="66"/>
      <c r="L265" s="64"/>
      <c r="M265" s="64"/>
    </row>
    <row r="266" spans="6:13" x14ac:dyDescent="0.2">
      <c r="F266" s="66"/>
      <c r="H266" s="68"/>
      <c r="I266" s="68"/>
      <c r="J266" s="66"/>
      <c r="L266" s="64"/>
      <c r="M266" s="64"/>
    </row>
    <row r="267" spans="6:13" x14ac:dyDescent="0.2">
      <c r="F267" s="66"/>
      <c r="H267" s="68"/>
      <c r="I267" s="68"/>
      <c r="J267" s="66"/>
      <c r="L267" s="64"/>
      <c r="M267" s="64"/>
    </row>
    <row r="268" spans="6:13" x14ac:dyDescent="0.2">
      <c r="F268" s="66"/>
      <c r="H268" s="68"/>
      <c r="I268" s="68"/>
      <c r="J268" s="66"/>
      <c r="L268" s="64"/>
      <c r="M268" s="64"/>
    </row>
    <row r="269" spans="6:13" x14ac:dyDescent="0.2">
      <c r="F269" s="66"/>
      <c r="H269" s="68"/>
      <c r="I269" s="68"/>
      <c r="J269" s="66"/>
      <c r="L269" s="64"/>
      <c r="M269" s="64"/>
    </row>
    <row r="270" spans="6:13" x14ac:dyDescent="0.2">
      <c r="F270" s="66"/>
      <c r="H270" s="68"/>
      <c r="I270" s="68"/>
      <c r="J270" s="66"/>
      <c r="L270" s="64"/>
      <c r="M270" s="64"/>
    </row>
    <row r="271" spans="6:13" x14ac:dyDescent="0.2">
      <c r="F271" s="66"/>
      <c r="H271" s="68"/>
      <c r="I271" s="68"/>
      <c r="J271" s="66"/>
      <c r="L271" s="64"/>
      <c r="M271" s="64"/>
    </row>
    <row r="272" spans="6:13" x14ac:dyDescent="0.2">
      <c r="F272" s="66"/>
      <c r="H272" s="68"/>
      <c r="I272" s="68"/>
      <c r="J272" s="66"/>
      <c r="L272" s="64"/>
      <c r="M272" s="64"/>
    </row>
    <row r="273" spans="6:13" x14ac:dyDescent="0.2">
      <c r="F273" s="66"/>
      <c r="H273" s="68"/>
      <c r="I273" s="68"/>
      <c r="J273" s="66"/>
      <c r="L273" s="64"/>
      <c r="M273" s="64"/>
    </row>
    <row r="274" spans="6:13" x14ac:dyDescent="0.2">
      <c r="F274" s="66"/>
      <c r="H274" s="68"/>
      <c r="I274" s="68"/>
      <c r="J274" s="66"/>
      <c r="L274" s="64"/>
      <c r="M274" s="64"/>
    </row>
    <row r="275" spans="6:13" x14ac:dyDescent="0.2">
      <c r="F275" s="66"/>
      <c r="H275" s="68"/>
      <c r="I275" s="68"/>
      <c r="J275" s="66"/>
      <c r="L275" s="64"/>
      <c r="M275" s="64"/>
    </row>
    <row r="276" spans="6:13" x14ac:dyDescent="0.2">
      <c r="F276" s="66"/>
      <c r="H276" s="68"/>
      <c r="I276" s="68"/>
      <c r="J276" s="66"/>
      <c r="L276" s="64"/>
      <c r="M276" s="64"/>
    </row>
    <row r="277" spans="6:13" x14ac:dyDescent="0.2">
      <c r="F277" s="66"/>
      <c r="H277" s="68"/>
      <c r="I277" s="68"/>
      <c r="J277" s="66"/>
      <c r="L277" s="64"/>
      <c r="M277" s="64"/>
    </row>
    <row r="278" spans="6:13" x14ac:dyDescent="0.2">
      <c r="F278" s="66"/>
      <c r="H278" s="68"/>
      <c r="I278" s="68"/>
      <c r="J278" s="66"/>
      <c r="L278" s="64"/>
      <c r="M278" s="64"/>
    </row>
    <row r="279" spans="6:13" x14ac:dyDescent="0.2">
      <c r="F279" s="66"/>
      <c r="H279" s="68"/>
      <c r="I279" s="68"/>
      <c r="J279" s="66"/>
      <c r="L279" s="64"/>
      <c r="M279" s="64"/>
    </row>
    <row r="280" spans="6:13" x14ac:dyDescent="0.2">
      <c r="F280" s="66"/>
      <c r="H280" s="68"/>
      <c r="I280" s="68"/>
      <c r="J280" s="66"/>
      <c r="L280" s="64"/>
      <c r="M280" s="64"/>
    </row>
    <row r="281" spans="6:13" x14ac:dyDescent="0.2">
      <c r="F281" s="66"/>
      <c r="H281" s="68"/>
      <c r="I281" s="68"/>
      <c r="J281" s="66"/>
      <c r="L281" s="64"/>
      <c r="M281" s="64"/>
    </row>
    <row r="282" spans="6:13" x14ac:dyDescent="0.2">
      <c r="F282" s="66"/>
      <c r="H282" s="68"/>
      <c r="I282" s="68"/>
      <c r="J282" s="66"/>
      <c r="L282" s="64"/>
      <c r="M282" s="64"/>
    </row>
    <row r="283" spans="6:13" x14ac:dyDescent="0.2">
      <c r="F283" s="66"/>
      <c r="H283" s="68"/>
      <c r="I283" s="68"/>
      <c r="J283" s="66"/>
      <c r="L283" s="64"/>
      <c r="M283" s="64"/>
    </row>
    <row r="284" spans="6:13" x14ac:dyDescent="0.2">
      <c r="F284" s="66"/>
      <c r="H284" s="68"/>
      <c r="I284" s="68"/>
      <c r="J284" s="66"/>
      <c r="L284" s="64"/>
      <c r="M284" s="64"/>
    </row>
    <row r="285" spans="6:13" x14ac:dyDescent="0.2">
      <c r="F285" s="66"/>
      <c r="H285" s="68"/>
      <c r="I285" s="68"/>
      <c r="J285" s="66"/>
      <c r="L285" s="64"/>
      <c r="M285" s="64"/>
    </row>
    <row r="286" spans="6:13" x14ac:dyDescent="0.2">
      <c r="F286" s="66"/>
      <c r="H286" s="68"/>
      <c r="I286" s="68"/>
      <c r="J286" s="66"/>
      <c r="L286" s="64"/>
      <c r="M286" s="64"/>
    </row>
    <row r="287" spans="6:13" x14ac:dyDescent="0.2">
      <c r="F287" s="66"/>
      <c r="H287" s="68"/>
      <c r="I287" s="68"/>
      <c r="J287" s="66"/>
      <c r="L287" s="64"/>
      <c r="M287" s="64"/>
    </row>
    <row r="288" spans="6:13" x14ac:dyDescent="0.2">
      <c r="F288" s="66"/>
      <c r="H288" s="68"/>
      <c r="I288" s="68"/>
      <c r="J288" s="66"/>
      <c r="L288" s="64"/>
      <c r="M288" s="64"/>
    </row>
    <row r="289" spans="6:13" x14ac:dyDescent="0.2">
      <c r="F289" s="66"/>
      <c r="H289" s="68"/>
      <c r="I289" s="68"/>
      <c r="J289" s="66"/>
      <c r="L289" s="64"/>
      <c r="M289" s="64"/>
    </row>
    <row r="290" spans="6:13" x14ac:dyDescent="0.2">
      <c r="F290" s="66"/>
      <c r="H290" s="68"/>
      <c r="I290" s="68"/>
      <c r="J290" s="66"/>
      <c r="L290" s="64"/>
      <c r="M290" s="64"/>
    </row>
    <row r="291" spans="6:13" x14ac:dyDescent="0.2">
      <c r="F291" s="66"/>
      <c r="H291" s="68"/>
      <c r="I291" s="68"/>
      <c r="J291" s="66"/>
      <c r="L291" s="64"/>
      <c r="M291" s="64"/>
    </row>
    <row r="292" spans="6:13" x14ac:dyDescent="0.2">
      <c r="F292" s="66"/>
      <c r="H292" s="68"/>
      <c r="I292" s="68"/>
      <c r="J292" s="66"/>
      <c r="L292" s="64"/>
      <c r="M292" s="64"/>
    </row>
    <row r="293" spans="6:13" x14ac:dyDescent="0.2">
      <c r="F293" s="66"/>
      <c r="H293" s="68"/>
      <c r="I293" s="68"/>
      <c r="J293" s="66"/>
      <c r="L293" s="64"/>
      <c r="M293" s="64"/>
    </row>
    <row r="294" spans="6:13" x14ac:dyDescent="0.2">
      <c r="F294" s="66"/>
      <c r="H294" s="68"/>
      <c r="I294" s="68"/>
      <c r="J294" s="66"/>
      <c r="L294" s="64"/>
      <c r="M294" s="64"/>
    </row>
    <row r="295" spans="6:13" x14ac:dyDescent="0.2">
      <c r="F295" s="66"/>
      <c r="H295" s="68"/>
      <c r="I295" s="68"/>
      <c r="J295" s="66"/>
      <c r="L295" s="64"/>
      <c r="M295" s="64"/>
    </row>
    <row r="296" spans="6:13" x14ac:dyDescent="0.2">
      <c r="F296" s="66"/>
      <c r="H296" s="68"/>
      <c r="I296" s="68"/>
      <c r="J296" s="66"/>
      <c r="L296" s="64"/>
      <c r="M296" s="64"/>
    </row>
    <row r="297" spans="6:13" x14ac:dyDescent="0.2">
      <c r="F297" s="66"/>
      <c r="H297" s="68"/>
      <c r="I297" s="68"/>
      <c r="J297" s="66"/>
      <c r="L297" s="64"/>
      <c r="M297" s="64"/>
    </row>
    <row r="298" spans="6:13" x14ac:dyDescent="0.2">
      <c r="F298" s="66"/>
      <c r="H298" s="68"/>
      <c r="I298" s="68"/>
      <c r="J298" s="66"/>
      <c r="L298" s="64"/>
      <c r="M298" s="64"/>
    </row>
    <row r="299" spans="6:13" x14ac:dyDescent="0.2">
      <c r="F299" s="66"/>
      <c r="H299" s="68"/>
      <c r="I299" s="68"/>
      <c r="J299" s="66"/>
      <c r="L299" s="64"/>
      <c r="M299" s="64"/>
    </row>
    <row r="300" spans="6:13" x14ac:dyDescent="0.2">
      <c r="F300" s="66"/>
      <c r="H300" s="68"/>
      <c r="I300" s="68"/>
      <c r="J300" s="66"/>
      <c r="L300" s="64"/>
      <c r="M300" s="64"/>
    </row>
    <row r="301" spans="6:13" x14ac:dyDescent="0.2">
      <c r="F301" s="66"/>
      <c r="H301" s="68"/>
      <c r="I301" s="68"/>
      <c r="J301" s="66"/>
      <c r="L301" s="64"/>
      <c r="M301" s="64"/>
    </row>
    <row r="302" spans="6:13" x14ac:dyDescent="0.2">
      <c r="F302" s="66"/>
      <c r="H302" s="68"/>
      <c r="I302" s="68"/>
      <c r="J302" s="66"/>
      <c r="L302" s="64"/>
      <c r="M302" s="64"/>
    </row>
    <row r="303" spans="6:13" x14ac:dyDescent="0.2">
      <c r="F303" s="66"/>
      <c r="H303" s="68"/>
      <c r="I303" s="68"/>
      <c r="J303" s="66"/>
      <c r="L303" s="64"/>
      <c r="M303" s="64"/>
    </row>
    <row r="304" spans="6:13" x14ac:dyDescent="0.2">
      <c r="F304" s="66"/>
      <c r="H304" s="68"/>
      <c r="I304" s="68"/>
      <c r="J304" s="66"/>
      <c r="L304" s="64"/>
      <c r="M304" s="64"/>
    </row>
    <row r="305" spans="6:13" x14ac:dyDescent="0.2">
      <c r="F305" s="66"/>
      <c r="H305" s="68"/>
      <c r="I305" s="68"/>
      <c r="J305" s="66"/>
      <c r="L305" s="64"/>
      <c r="M305" s="64"/>
    </row>
  </sheetData>
  <sheetProtection password="CE04" sheet="1" objects="1" scenarios="1"/>
  <mergeCells count="9">
    <mergeCell ref="C7:L7"/>
    <mergeCell ref="N7:N9"/>
    <mergeCell ref="C8:L8"/>
    <mergeCell ref="A1:B1"/>
    <mergeCell ref="A2:B2"/>
    <mergeCell ref="A3:B3"/>
    <mergeCell ref="A4:B4"/>
    <mergeCell ref="A7:A9"/>
    <mergeCell ref="B7:B9"/>
  </mergeCells>
  <printOptions horizontalCentered="1"/>
  <pageMargins left="0.25" right="0.25" top="0.65" bottom="0.65" header="0.3" footer="0.3"/>
  <pageSetup scale="59" fitToHeight="0" orientation="landscape" cellComments="asDisplayed" r:id="rId1"/>
  <headerFooter>
    <oddFooter>&amp;LSan Fernando Senior High School
Rev. 09.30.16&amp;R&amp;P of &amp;N</oddFooter>
  </headerFooter>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San Fernando HS-Restart</vt:lpstr>
      <vt:lpstr>San Fernando SH Narrative</vt:lpstr>
      <vt:lpstr>'San Fernando SH Narrative'!Print_Area</vt:lpstr>
      <vt:lpstr>'San Fernando HS-Restart'!Print_Titles</vt:lpstr>
      <vt:lpstr>'San Fernando SH Narrative'!Print_Titles</vt:lpstr>
    </vt:vector>
  </TitlesOfParts>
  <Company>LAUSD</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LAUSD</dc:creator>
  <cp:lastModifiedBy>Windows User</cp:lastModifiedBy>
  <cp:revision/>
  <cp:lastPrinted>2016-10-18T18:24:15Z</cp:lastPrinted>
  <dcterms:created xsi:type="dcterms:W3CDTF">2014-07-31T21:15:30Z</dcterms:created>
  <dcterms:modified xsi:type="dcterms:W3CDTF">2016-12-07T18:01:03Z</dcterms:modified>
</cp:coreProperties>
</file>